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USER\Desktop\CONTRTAOS 2026\BGA-030-2026\30.06\2. y 3. ECONOMICA Y APUS\"/>
    </mc:Choice>
  </mc:AlternateContent>
  <xr:revisionPtr revIDLastSave="0" documentId="8_{A15B3757-7783-429F-9645-3BA351764D99}" xr6:coauthVersionLast="47" xr6:coauthVersionMax="47" xr10:uidLastSave="{00000000-0000-0000-0000-000000000000}"/>
  <bookViews>
    <workbookView xWindow="-120" yWindow="-120" windowWidth="29040" windowHeight="15840" xr2:uid="{50EEAF6A-07B6-4B12-B30E-016839DCAE65}"/>
  </bookViews>
  <sheets>
    <sheet name="Cronogram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0">#REF!</definedName>
    <definedName name="\00">#REF!</definedName>
    <definedName name="\a">#REF!</definedName>
    <definedName name="\AA">[2]LIQUIDACION!#REF!</definedName>
    <definedName name="\b">[3]STRSUMM0!#REF!</definedName>
    <definedName name="\bb">[3]STRSUMM0!#REF!</definedName>
    <definedName name="\E">#REF!</definedName>
    <definedName name="\EE">#REF!</definedName>
    <definedName name="\G">#REF!</definedName>
    <definedName name="\k">'[4]7422CW00'!#REF!</definedName>
    <definedName name="\l">[5]STRSUMM0!#REF!</definedName>
    <definedName name="\M">#REF!</definedName>
    <definedName name="\ñ">'[6]7422CW00'!#REF!</definedName>
    <definedName name="\P">#REF!</definedName>
    <definedName name="\R">#REF!</definedName>
    <definedName name="\s">#REF!</definedName>
    <definedName name="\V">#REF!</definedName>
    <definedName name="\X">[0]!ERR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[10]!_xlbgnm.ane7</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[14]!_xlbgnm.ane7</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[16]!_xlbgnm.ane7</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[14]!_xlbgnm.ane7</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[0]!ERR</definedName>
    <definedName name="__FS01">[0]!ERR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[14]!_xlbgnm.ane7</definedName>
    <definedName name="_ane8">[14]!_xlbgnm.ane8</definedName>
    <definedName name="_APU221">#REF!</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'[4]7422CW00'!#REF!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[0]!ERR</definedName>
    <definedName name="AAA">[0]!ERR</definedName>
    <definedName name="aaaaaa">[26]otros!$C$5</definedName>
    <definedName name="aaaaas" hidden="1">{"TAB1",#N/A,TRUE,"GENERAL";"TAB2",#N/A,TRUE,"GENERAL";"TAB3",#N/A,TRUE,"GENERAL";"TAB4",#N/A,TRUE,"GENERAL";"TAB5",#N/A,TRUE,"GENERAL"}</definedName>
    <definedName name="AAC">[7]AASHTO!$A$14:$F$17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[27]!absc</definedName>
    <definedName name="ADOC125">[30]!absc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[39]!absc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Cronograma!$B$2:$Z$93</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[0]!ERR</definedName>
    <definedName name="ARP">#REF!</definedName>
    <definedName name="ARS">#REF!</definedName>
    <definedName name="as">[0]!ERR</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[11]EMPRESA!$F$20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'[4]7422CW00'!#REF!</definedName>
    <definedName name="BORSUM">'[4]7422CW00'!#REF!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'[4]7422CW00'!#REF!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[11]EMPRESA!$F$10</definedName>
    <definedName name="CodEquipos">[1]Equipos!$B$13:$B$296</definedName>
    <definedName name="codigo">#REF!,#REF!</definedName>
    <definedName name="CodigoInversion">#REF!</definedName>
    <definedName name="CodigoProyecto">#REF!</definedName>
    <definedName name="Codigos">#REF!</definedName>
    <definedName name="CodMat">[1]Materiales!$B$15:$B$652</definedName>
    <definedName name="CodMO">[1]M.O!$B$98:$B$164</definedName>
    <definedName name="CODOS">#REF!</definedName>
    <definedName name="CodTransporte">[1]Transportes!$B$29:$B$236</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'[11]DATOS CONTRATO'!$E$6</definedName>
    <definedName name="CONTRATO">[41]CONTRATO!$E$8</definedName>
    <definedName name="COPIA">[0]!ERR</definedName>
    <definedName name="COPIA1">#REF!</definedName>
    <definedName name="COPIA2">#REF!</definedName>
    <definedName name="copiao4">[0]!ERR</definedName>
    <definedName name="corri">[0]!ERR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'[4]7422CW00'!#REF!</definedName>
    <definedName name="Criticidad">[60]Tabla!$A$1:$A$5</definedName>
    <definedName name="cs">#REF!</definedName>
    <definedName name="CS_AVG_SIZE">#REF!</definedName>
    <definedName name="CS_WELDING">#REF!</definedName>
    <definedName name="CTA">#REF!</definedName>
    <definedName name="CTE">#REF!</definedName>
    <definedName name="CTR">'[4]7422CW00'!#REF!</definedName>
    <definedName name="CTRPAG">'[4]7422CW00'!#REF!</definedName>
    <definedName name="CUAL">[0]!ERR</definedName>
    <definedName name="CUBS">#REF!</definedName>
    <definedName name="CUNET" hidden="1">{"via1",#N/A,TRUE,"general";"via2",#N/A,TRUE,"general";"via3",#N/A,TRUE,"general"}</definedName>
    <definedName name="Customize">[51]!Customize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'[4]7422CW00'!#REF!</definedName>
    <definedName name="DESTFG">'[4]7422CW00'!#REF!</definedName>
    <definedName name="DESTQTY">'[4]7422CW00'!#REF!</definedName>
    <definedName name="DETAIL">#REF!</definedName>
    <definedName name="Detalle_Reserva">#REF!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po">[69]Equipo!$A$7:$A$65536</definedName>
    <definedName name="EQUIPO1">#REF!</definedName>
    <definedName name="Equipos">[1]Equipos!$D$13:$D$296</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'[4]7422CW00'!#REF!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[51]!FareWellStmnt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[51]!FinePrint</definedName>
    <definedName name="FM">1.18</definedName>
    <definedName name="fnic">[55]Hoja1!$C$13</definedName>
    <definedName name="FO">1.32</definedName>
    <definedName name="FORDESCR">'[4]7422CW00'!#REF!</definedName>
    <definedName name="FORM_C3">[76]Hoja1!$A$33:$N$51</definedName>
    <definedName name="FORMOLT">'[4]7422CW00'!#REF!</definedName>
    <definedName name="formularioCantidades">#REF!</definedName>
    <definedName name="FORSHE">'[4]7422CW00'!#REF!</definedName>
    <definedName name="FORUNMIS">'[4]7422CW00'!#REF!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[13]Tablas!#REF!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[13]Tablas!#REF!</definedName>
    <definedName name="GTE">[13]Tablas!#REF!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[0]!ERR</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'[4]7422CW00'!#REF!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Act">[1]Actividades!$D$12:$K$915</definedName>
    <definedName name="ListaCantidad">#REF!</definedName>
    <definedName name="Listado">#REF!</definedName>
    <definedName name="Listado1">#REF!</definedName>
    <definedName name="ListaItem">#REF!</definedName>
    <definedName name="ListaUni">[85]TOTALES!$D$7:$D$654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[27]!absc</definedName>
    <definedName name="LOCA1">[39]!absc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'[4]7422CW00'!#REF!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'[38]Res-Accide-10'!#REF!</definedName>
    <definedName name="MARCO_H">#REF!</definedName>
    <definedName name="marina">'[87]Informe Semanal 1'!#REF!</definedName>
    <definedName name="masor" hidden="1">{"via1",#N/A,TRUE,"general";"via2",#N/A,TRUE,"general";"via3",#N/A,TRUE,"general"}</definedName>
    <definedName name="MAT">#REF!</definedName>
    <definedName name="MATERIAL">'[88]TABLA MATERIALES'!$A$3:$D$654</definedName>
    <definedName name="Materiales">[1]Materiales!$D$15:$D$652</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'[89]CCP,LEYES, Y DEC.'!#REF!</definedName>
    <definedName name="meg" hidden="1">{"TAB1",#N/A,TRUE,"GENERAL";"TAB2",#N/A,TRUE,"GENERAL";"TAB3",#N/A,TRUE,"GENERAL";"TAB4",#N/A,TRUE,"GENERAL";"TAB5",#N/A,TRUE,"GENERAL"}</definedName>
    <definedName name="MENU1">'[4]7422CW00'!#REF!</definedName>
    <definedName name="MENU2">'[4]7422CW00'!#REF!</definedName>
    <definedName name="MENU3">'[4]7422CW00'!#REF!</definedName>
    <definedName name="MENU4">'[4]7422CW00'!#REF!</definedName>
    <definedName name="MENU5">'[4]7422CW00'!#REF!</definedName>
    <definedName name="MENU6">'[4]7422CW00'!#REF!</definedName>
    <definedName name="MES">[26]PRESUPUESTO!$C$13</definedName>
    <definedName name="MesCotiz">'[11]LIQ-NOM'!$H$3</definedName>
    <definedName name="MesCotizacion">'[41]LIQUIDA-NOMINA'!$H$3</definedName>
    <definedName name="MESES">#REF!</definedName>
    <definedName name="MesesMora">'[11]LIQ-NOM'!$I$3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[1]M.O!$C$98:$C$164</definedName>
    <definedName name="MOA" hidden="1">{#N/A,#N/A,FALSE,"Hoja1";#N/A,#N/A,FALSE,"Hoja2"}</definedName>
    <definedName name="MOD">#REF!</definedName>
    <definedName name="MODIVejec" hidden="1">{#N/A,#N/A,FALSE,"Hoja1";#N/A,#N/A,FALSE,"Hoja2"}</definedName>
    <definedName name="Módulo3.anexo1">[10]!Módulo3.anexo1</definedName>
    <definedName name="Módulo3.anexo10">[10]!Módulo3.anexo10</definedName>
    <definedName name="Módulo3.anexo11">[10]!Módulo3.anexo11</definedName>
    <definedName name="Módulo3.anexo12">[10]!Módulo3.anexo12</definedName>
    <definedName name="Módulo3.anexo3">[10]!Módulo3.anexo3</definedName>
    <definedName name="Módulo3.anexo4">[10]!Módulo3.anexo4</definedName>
    <definedName name="Módulo3.anexo5">[10]!Módulo3.anexo5</definedName>
    <definedName name="Módulo3.anexo6">[10]!Módulo3.anexo6</definedName>
    <definedName name="Módulo8.anexo16">[10]!Módulo8.anexo16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[3]STRSUMM0!#REF!</definedName>
    <definedName name="MRSUPDET">[46]steel!#REF!</definedName>
    <definedName name="Mtz_Avance">#REF!</definedName>
    <definedName name="Mv">#REF!</definedName>
    <definedName name="n" hidden="1">{"via1",#N/A,TRUE,"general";"via2",#N/A,TRUE,"general";"via3",#N/A,TRUE,"general"}</definedName>
    <definedName name="Nada">[51]!Nada</definedName>
    <definedName name="Nafta_2">'[91] ASR+Nafta'!$K$19:$AS$19</definedName>
    <definedName name="Nafta2">'[91] ASR+Nafta'!$K$19:$AS$19</definedName>
    <definedName name="Nafta3">'[91]Todos+Nafta'!$K$19:$AS$19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[3]STRSUMM0!#REF!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[0]!ERR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'[95]Hoja 1 '!#REF!</definedName>
    <definedName name="POSICION_PRESUP">[12]Tablas!#REF!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'[87]Informe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'[4]7422CW00'!#REF!</definedName>
    <definedName name="PRINT2">'[4]7422CW00'!#REF!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[0]!ERR</definedName>
    <definedName name="Proponente">#REF!</definedName>
    <definedName name="PROPUESTASASERCO">'[1]PROPUESTA ECONOMICA(SASERCO)'!$C$11:$J$110</definedName>
    <definedName name="PRUEBA">[96]!absc</definedName>
    <definedName name="prueba1">[96]!absc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'[97]ORITO 02 '!$A$12</definedName>
    <definedName name="Pwf_actual">'[97]ORITO 02 '!$E$6</definedName>
    <definedName name="Pwf_i">[47]medelo!$A$66:$A$83</definedName>
    <definedName name="Pwf_min">'[97]ORITO 02 '!$E$8</definedName>
    <definedName name="Pwfd">#REF!</definedName>
    <definedName name="Q">#REF!</definedName>
    <definedName name="Q_actual">'[97]ORITO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'[97]ORITO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hidden="1">{"via1",#N/A,TRUE,"general";"via2",#N/A,TRUE,"general";"via3",#N/A,TRUE,"general"}</definedName>
    <definedName name="rrrr">'[100]Form5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'[11]DATOS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[55]Hoja1!$C$14</definedName>
    <definedName name="SEQTOTAL">'[101]PRESUPUESTO OFICIAL (Entidad)'!$K$116</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'[4]7422CW00'!#REF!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'[4]7422CW00'!#REF!</definedName>
    <definedName name="SISISIS">[0]!ERR</definedName>
    <definedName name="Smlv">'[11]DATOS CONTRATO'!$I$9</definedName>
    <definedName name="smlv01">[41]CONTRATO!$I$9</definedName>
    <definedName name="smlv2001">[41]CONTRATO!$H$9</definedName>
    <definedName name="SMML">'[65]ASPECTOS TECNICOS'!$O$12:$P$32</definedName>
    <definedName name="SN">[11]EMPRESA!$G$29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'[4]7422CW00'!#REF!</definedName>
    <definedName name="ST_CW">'[4]7422CW00'!#REF!</definedName>
    <definedName name="STALO1">'[4]7422CW00'!#REF!</definedName>
    <definedName name="STAMPA">#REF!</definedName>
    <definedName name="STANU">'[4]7422CW00'!#REF!</definedName>
    <definedName name="START">#REF!</definedName>
    <definedName name="START1">'[4]7422CW00'!#REF!</definedName>
    <definedName name="STENU">'[4]7422CW00'!#REF!</definedName>
    <definedName name="Stock">'[102]PxQ Cantidades'!#REF!</definedName>
    <definedName name="STONU">'[4]7422CW00'!#REF!</definedName>
    <definedName name="STOTAL">'[101]PRESUPUESTO OFICIAL (Entidad)'!$K$97</definedName>
    <definedName name="STRESS_RELIEVIN">#REF!</definedName>
    <definedName name="STSUMM">'[4]7422CW00'!#REF!</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[57]Tablas!$H$1:$H$65536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[22]!absc</definedName>
    <definedName name="t_1">Scheduled_Payment+Extra_Payment</definedName>
    <definedName name="t5t5" hidden="1">{"TAB1",#N/A,TRUE,"GENERAL";"TAB2",#N/A,TRUE,"GENERAL";"TAB3",#N/A,TRUE,"GENERAL";"TAB4",#N/A,TRUE,"GENERAL";"TAB5",#N/A,TRUE,"GENERAL"}</definedName>
    <definedName name="TAB_FECHA">[57]Tablas!$B$1:$B$65536</definedName>
    <definedName name="TABLA">#REF!</definedName>
    <definedName name="tabla1">[103]Hoja3!$B$4:$F$28</definedName>
    <definedName name="TablaEquipos">[1]Equipos!$B$12:$H$645</definedName>
    <definedName name="TablaInsumos">[1]Materiales!$B$13:$H$652</definedName>
    <definedName name="TablaMO">[1]M.O!$B$97:$M$164</definedName>
    <definedName name="TablaTransporte">[1]Transportes!$B$27:$H$236</definedName>
    <definedName name="TABLEKP">'[4]7422CW00'!#REF!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[104]TARIFAS!$A$1:$F$52</definedName>
    <definedName name="TarifaSalud">[41]EMPRESA!$F$26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[23]INST!#REF!</definedName>
    <definedName name="TKSLCI07">[11]EMPRESA!$F$22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[1]Presupuesto!#REF!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hidden="1">{"TAB1",#N/A,TRUE,"GENERAL";"TAB2",#N/A,TRUE,"GENERAL";"TAB3",#N/A,TRUE,"GENERAL";"TAB4",#N/A,TRUE,"GENERAL";"TAB5",#N/A,TRUE,"GENERAL"}</definedName>
    <definedName name="TrainSpec">#REF!</definedName>
    <definedName name="Transmisores">#REF!</definedName>
    <definedName name="Transporte">[1]Transportes!$D$29:$D$236</definedName>
    <definedName name="TRAT">[106]desmonte!$E$48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[107]Tablas!$B$2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[13]Tablas!#REF!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'[108]Lista APU'!$A$3:$D$479</definedName>
    <definedName name="UNITARIO">[109]Unitarios!$A$3:$D$13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'[78]1'!$N$42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[110]CONTRATO!$E$9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hidden="1">{"via1",#N/A,TRUE,"general";"via2",#N/A,TRUE,"general";"via3",#N/A,TRUE,"general"}</definedName>
    <definedName name="vfh">'[75]7422CW00'!#REF!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'[111]2004'!#REF!</definedName>
    <definedName name="Wcut">#REF!</definedName>
    <definedName name="WD">#REF!</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[2]LIQUIDACION!#REF!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[112]!absc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[27]!absc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'[113]AISLAMIENTO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PrintArea">#REF!</definedName>
    <definedName name="Z_026CD6D7_F7CA_4BE8_B625_9A1778CFA739_.wvu.PrintTitles">#REF!</definedName>
    <definedName name="Z_05670E35_1347_49D9_AD91_AA9A31A4EF61_.wvu.PrintArea">#REF!</definedName>
    <definedName name="Z_05670E35_1347_49D9_AD91_AA9A31A4EF61_.wvu.PrintTitles">#REF!</definedName>
    <definedName name="Z_086A872D_15DF_436A_8459_CE22F6819FF4_.wvu.Rows">#REF!</definedName>
    <definedName name="Z_0890F28A_A8C8_451C_A3E6_C3AFDD239B64_.wvu.PrintArea">#REF!</definedName>
    <definedName name="Z_0890F28A_A8C8_451C_A3E6_C3AFDD239B64_.wvu.PrintTitles">#REF!</definedName>
    <definedName name="Z_0A4C2D72_EA87_11DA_B6F6_00609720E0A1_.wvu.PrintArea">#REF!</definedName>
    <definedName name="Z_0A4C2D72_EA87_11DA_B6F6_00609720E0A1_.wvu.PrintTitles">#REF!</definedName>
    <definedName name="Z_0A4C2D73_EA87_11DA_B6F6_00609720E0A1_.wvu.PrintArea">#REF!</definedName>
    <definedName name="Z_0A4C2D73_EA87_11DA_B6F6_00609720E0A1_.wvu.PrintTitles">#REF!</definedName>
    <definedName name="Z_0A4C2D74_EA87_11DA_B6F6_00609720E0A1_.wvu.PrintArea">#REF!</definedName>
    <definedName name="Z_0A4C2D74_EA87_11DA_B6F6_00609720E0A1_.wvu.PrintTitles">#REF!</definedName>
    <definedName name="Z_0A4C2D75_EA87_11DA_B6F6_00609720E0A1_.wvu.PrintArea">#REF!</definedName>
    <definedName name="Z_0A4C2D75_EA87_11DA_B6F6_00609720E0A1_.wvu.PrintTitles">#REF!</definedName>
    <definedName name="Z_0A4C2D76_EA87_11DA_B6F6_00609720E0A1_.wvu.PrintArea">#REF!</definedName>
    <definedName name="Z_0A4C2D76_EA87_11DA_B6F6_00609720E0A1_.wvu.PrintTitles">#REF!</definedName>
    <definedName name="Z_0E0DE1F8_394A_4093_8E74_B2A631A3A88C_.wvu.PrintArea">#REF!</definedName>
    <definedName name="Z_0E0DE1F8_394A_4093_8E74_B2A631A3A88C_.wvu.PrintTitles">#REF!</definedName>
    <definedName name="Z_18C710ED_70CF_48D0_92F5_038A88335068_.wvu.PrintArea">#REF!</definedName>
    <definedName name="Z_18C710ED_70CF_48D0_92F5_038A88335068_.wvu.PrintTitles">#REF!</definedName>
    <definedName name="Z_378D82E8_FE69_4712_AE73_9D578C4190DE_.wvu.PrintArea">#REF!</definedName>
    <definedName name="Z_378D82E8_FE69_4712_AE73_9D578C4190DE_.wvu.PrintTitles">#REF!</definedName>
    <definedName name="Z_381FCF61_DF95_4756_B103_A1118DFFDE02_.wvu.PrintArea">#REF!</definedName>
    <definedName name="Z_381FCF61_DF95_4756_B103_A1118DFFDE02_.wvu.PrintTitles">#REF!</definedName>
    <definedName name="Z_3B3C0CA1_2A9C_45FD_9823_50B200F6C0D1_.wvu.PrintArea">#REF!</definedName>
    <definedName name="Z_3B3C0CA1_2A9C_45FD_9823_50B200F6C0D1_.wvu.PrintTitles">#REF!</definedName>
    <definedName name="Z_3E9430E5_6A83_435B_9E47_1B8F7E18D67C_.wvu.PrintArea">#REF!</definedName>
    <definedName name="Z_3E9430E5_6A83_435B_9E47_1B8F7E18D67C_.wvu.PrintTitles">#REF!</definedName>
    <definedName name="Z_4A14CB5C_2287_4F6E_9A65_22F0A4D81D81_.wvu.PrintArea">#REF!</definedName>
    <definedName name="Z_4A14CB5C_2287_4F6E_9A65_22F0A4D81D81_.wvu.PrintTitles">#REF!</definedName>
    <definedName name="Z_4BBC24C4_A093_4EC9_8AFF_49C6F602CC39_.wvu.PrintArea">#REF!</definedName>
    <definedName name="Z_4BBC24C4_A093_4EC9_8AFF_49C6F602CC39_.wvu.PrintTitles">#REF!</definedName>
    <definedName name="Z_504A8F9D_2C46_439E_975A_DF1C1FA56E7B_.wvu.PrintArea">#REF!</definedName>
    <definedName name="Z_504A8F9D_2C46_439E_975A_DF1C1FA56E7B_.wvu.PrintTitles">#REF!</definedName>
    <definedName name="Z_653348E7_CDAD_4F62_A236_641A4BB6425A_.wvu.PrintArea">#REF!</definedName>
    <definedName name="Z_653348E7_CDAD_4F62_A236_641A4BB6425A_.wvu.PrintTitles">#REF!</definedName>
    <definedName name="Z_68C48519_C8C2_4287_96F6_0F561F815CE8_.wvu.PrintArea">#REF!</definedName>
    <definedName name="Z_68C48519_C8C2_4287_96F6_0F561F815CE8_.wvu.PrintTitles">#REF!</definedName>
    <definedName name="Z_6BA141F2_E104_11DA_B6F6_00609720E0A1_.wvu.PrintArea">#REF!</definedName>
    <definedName name="Z_6BA141F2_E104_11DA_B6F6_00609720E0A1_.wvu.PrintTitles">#REF!</definedName>
    <definedName name="Z_6BA141F3_E104_11DA_B6F6_00609720E0A1_.wvu.PrintArea">#REF!</definedName>
    <definedName name="Z_6BA141F3_E104_11DA_B6F6_00609720E0A1_.wvu.PrintTitles">#REF!</definedName>
    <definedName name="Z_6BA141F4_E104_11DA_B6F6_00609720E0A1_.wvu.PrintArea">#REF!</definedName>
    <definedName name="Z_6BA141F4_E104_11DA_B6F6_00609720E0A1_.wvu.PrintTitles">#REF!</definedName>
    <definedName name="Z_6BA141F5_E104_11DA_B6F6_00609720E0A1_.wvu.PrintArea">#REF!</definedName>
    <definedName name="Z_6BA141F5_E104_11DA_B6F6_00609720E0A1_.wvu.PrintTitles">#REF!</definedName>
    <definedName name="Z_6BA141F6_E104_11DA_B6F6_00609720E0A1_.wvu.PrintArea">#REF!</definedName>
    <definedName name="Z_6BA141F6_E104_11DA_B6F6_00609720E0A1_.wvu.PrintTitles">#REF!</definedName>
    <definedName name="Z_726673D2_C579_4EF3_83C7_45DC3792EA6A_.wvu.PrintArea">#REF!</definedName>
    <definedName name="Z_726673D2_C579_4EF3_83C7_45DC3792EA6A_.wvu.PrintTitles">#REF!</definedName>
    <definedName name="Z_729969D8_DFDA_47B9_ADA2_E05CF62B3DEF_.wvu.PrintArea">#REF!</definedName>
    <definedName name="Z_729969D8_DFDA_47B9_ADA2_E05CF62B3DEF_.wvu.PrintTitles">#REF!</definedName>
    <definedName name="Z_75EDDC88_CA8C_4671_911D_25D74F37EC47_.wvu.PrintArea">#REF!</definedName>
    <definedName name="Z_75EDDC88_CA8C_4671_911D_25D74F37EC47_.wvu.PrintTitles">#REF!</definedName>
    <definedName name="Z_80573755_2D8B_4158_BD3A_CC331B950748_.wvu.PrintArea">#REF!</definedName>
    <definedName name="Z_80573755_2D8B_4158_BD3A_CC331B950748_.wvu.PrintTitles">#REF!</definedName>
    <definedName name="Z_9C7B0D6D_4DDE_4C72_B23F_2E183F63ECB1_.wvu.PrintArea">#REF!</definedName>
    <definedName name="Z_9C7B0D6D_4DDE_4C72_B23F_2E183F63ECB1_.wvu.PrintTitles">#REF!</definedName>
    <definedName name="Z_9C8B6436_249F_426A_96DC_EEE5E7CB7D1B_.wvu.PrintArea">#REF!</definedName>
    <definedName name="Z_9C8B6436_249F_426A_96DC_EEE5E7CB7D1B_.wvu.PrintTitles">#REF!</definedName>
    <definedName name="Z_9FCFD0D5_270B_4F36_B422_02EF7A3700B8_.wvu.PrintArea">#REF!</definedName>
    <definedName name="Z_9FCFD0D5_270B_4F36_B422_02EF7A3700B8_.wvu.PrintTitles">#REF!</definedName>
    <definedName name="Z_9FE8FF3F_4486_44D6_9AFB_43CC5B824BF9_.wvu.PrintArea">#REF!</definedName>
    <definedName name="Z_9FE8FF3F_4486_44D6_9AFB_43CC5B824BF9_.wvu.PrintTitles">#REF!</definedName>
    <definedName name="Z_A3DE26BA_CF48_4654_9BE9_FAEB3C301C95_.wvu.PrintArea">#REF!</definedName>
    <definedName name="Z_A3DE26BA_CF48_4654_9BE9_FAEB3C301C95_.wvu.PrintTitles">#REF!</definedName>
    <definedName name="Z_AAA1DD33_F1E3_423A_B1F2_E8567F4D95A5_.wvu.PrintArea">#REF!</definedName>
    <definedName name="Z_AAA1DD33_F1E3_423A_B1F2_E8567F4D95A5_.wvu.PrintTitles">#REF!</definedName>
    <definedName name="Z_B4899972_EBDC_11DA_B6F6_00609720E0A1_.wvu.PrintArea">#REF!</definedName>
    <definedName name="Z_B4899972_EBDC_11DA_B6F6_00609720E0A1_.wvu.PrintTitles">#REF!</definedName>
    <definedName name="Z_B4899973_EBDC_11DA_B6F6_00609720E0A1_.wvu.PrintArea">#REF!</definedName>
    <definedName name="Z_B4899973_EBDC_11DA_B6F6_00609720E0A1_.wvu.PrintTitles">#REF!</definedName>
    <definedName name="Z_B4899974_EBDC_11DA_B6F6_00609720E0A1_.wvu.PrintArea">#REF!</definedName>
    <definedName name="Z_B4899974_EBDC_11DA_B6F6_00609720E0A1_.wvu.PrintTitles">#REF!</definedName>
    <definedName name="Z_B4899975_EBDC_11DA_B6F6_00609720E0A1_.wvu.PrintArea">#REF!</definedName>
    <definedName name="Z_B4899975_EBDC_11DA_B6F6_00609720E0A1_.wvu.PrintTitles">#REF!</definedName>
    <definedName name="Z_B4899976_EBDC_11DA_B6F6_00609720E0A1_.wvu.PrintArea">#REF!</definedName>
    <definedName name="Z_B4899976_EBDC_11DA_B6F6_00609720E0A1_.wvu.PrintTitles">#REF!</definedName>
    <definedName name="Z_C24E6469_C4CC_430B_8814_72DD019DF2C8_.wvu.PrintArea">#REF!</definedName>
    <definedName name="Z_C24E6469_C4CC_430B_8814_72DD019DF2C8_.wvu.PrintTitles">#REF!</definedName>
    <definedName name="Z_CA61CA57_E7CE_4A4D_974A_F3124BCA2797_.wvu.PrintArea">#REF!</definedName>
    <definedName name="Z_CA61CA57_E7CE_4A4D_974A_F3124BCA2797_.wvu.PrintTitles">#REF!</definedName>
    <definedName name="Z_D55C8B2E_861A_459E_9D09_3AF38A1DE99E_.wvu.Rows">#REF!</definedName>
    <definedName name="Z_DA4D5A8F_12FA_42F5_A8BB_526600E97433_.wvu.PrintArea">#REF!</definedName>
    <definedName name="Z_DA4D5A8F_12FA_42F5_A8BB_526600E97433_.wvu.PrintTitles">#REF!</definedName>
    <definedName name="Z_DFB4C5EB_A8D3_475E_B627_EA98F95F9220_.wvu.PrintArea">#REF!</definedName>
    <definedName name="Z_DFB4C5EB_A8D3_475E_B627_EA98F95F9220_.wvu.PrintTitles">#REF!</definedName>
    <definedName name="Z_F2B990A1_57B3_4766_8C3D_4D3A5265BAEF_.wvu.PrintArea">#REF!</definedName>
    <definedName name="Z_F2B990A1_57B3_4766_8C3D_4D3A5265BAEF_.wvu.PrintTitles">#REF!</definedName>
    <definedName name="Z_F540D718_D9AA_403F_AE49_60D937FD77E5_.wvu.Rows">#REF!</definedName>
    <definedName name="Z_F9482E1F_92B8_43D8_949A_7DDCF2E63A19_.wvu.PrintArea">#REF!</definedName>
    <definedName name="Z_F9482E1F_92B8_43D8_949A_7DDCF2E63A19_.wvu.PrintTitles">#REF!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'[52]A. P. U.'!#REF!</definedName>
    <definedName name="당초계획">#REF!</definedName>
    <definedName name="보충">#REF!</definedName>
    <definedName name="부대공사">#REF!</definedName>
    <definedName name="사업부양식2">#REF!</definedName>
    <definedName name="손익계산서">#REF!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93" i="1" l="1"/>
  <c r="E92" i="1"/>
  <c r="E91" i="1"/>
  <c r="E90" i="1"/>
  <c r="E89" i="1"/>
  <c r="E88" i="1"/>
  <c r="E86" i="1"/>
  <c r="E85" i="1"/>
  <c r="E83" i="1"/>
  <c r="E82" i="1"/>
  <c r="E81" i="1"/>
  <c r="E80" i="1"/>
  <c r="E79" i="1"/>
  <c r="E78" i="1"/>
  <c r="E77" i="1"/>
  <c r="E76" i="1"/>
  <c r="E75" i="1"/>
  <c r="E74" i="1"/>
  <c r="E73" i="1"/>
  <c r="E72" i="1"/>
  <c r="E71" i="1"/>
  <c r="E70" i="1"/>
  <c r="E69" i="1"/>
  <c r="E68" i="1"/>
  <c r="E67" i="1"/>
  <c r="E66" i="1"/>
  <c r="E65" i="1"/>
  <c r="E64" i="1"/>
  <c r="E63" i="1"/>
  <c r="E61" i="1"/>
  <c r="E60" i="1"/>
  <c r="E59" i="1"/>
  <c r="E58" i="1"/>
  <c r="E57" i="1"/>
  <c r="E56" i="1"/>
  <c r="E55" i="1"/>
  <c r="E54" i="1"/>
  <c r="E52" i="1"/>
  <c r="E51" i="1"/>
  <c r="E50" i="1"/>
  <c r="E49" i="1"/>
  <c r="E47" i="1"/>
  <c r="E45" i="1"/>
  <c r="E44" i="1"/>
  <c r="E42" i="1"/>
  <c r="E41" i="1"/>
  <c r="E39" i="1"/>
  <c r="E38" i="1"/>
  <c r="E37" i="1"/>
  <c r="E36" i="1"/>
  <c r="E34" i="1"/>
  <c r="E32" i="1"/>
  <c r="E31" i="1"/>
  <c r="E29" i="1"/>
  <c r="E27" i="1"/>
  <c r="E26" i="1"/>
  <c r="E25" i="1"/>
  <c r="E24" i="1"/>
  <c r="E23" i="1"/>
  <c r="E22" i="1"/>
  <c r="E21" i="1"/>
  <c r="E19" i="1"/>
  <c r="E18" i="1"/>
  <c r="E17" i="1"/>
  <c r="M9" i="1"/>
  <c r="L9" i="1"/>
  <c r="K9" i="1"/>
  <c r="C5" i="1"/>
  <c r="C4" i="1"/>
  <c r="C2" i="1"/>
</calcChain>
</file>

<file path=xl/sharedStrings.xml><?xml version="1.0" encoding="utf-8"?>
<sst xmlns="http://schemas.openxmlformats.org/spreadsheetml/2006/main" count="260" uniqueCount="189">
  <si>
    <t>VERSIÓN</t>
  </si>
  <si>
    <t>PÁGINA</t>
  </si>
  <si>
    <t>DE</t>
  </si>
  <si>
    <t>FECHA</t>
  </si>
  <si>
    <t>DD</t>
  </si>
  <si>
    <t>MM</t>
  </si>
  <si>
    <t>AAAA</t>
  </si>
  <si>
    <t>CRONOGRAMA DE ACTIVIDADES</t>
  </si>
  <si>
    <t>ÍTEM</t>
  </si>
  <si>
    <t xml:space="preserve">DESCRIPCIÓN </t>
  </si>
  <si>
    <t>U.M.</t>
  </si>
  <si>
    <t>CANTIDAD</t>
  </si>
  <si>
    <t>MES JUNIO 2026</t>
  </si>
  <si>
    <t>MES JULIO 2026</t>
  </si>
  <si>
    <t>MES AGOSTO 2026</t>
  </si>
  <si>
    <t>MES SEPTIEMBRE 2026</t>
  </si>
  <si>
    <t>MES OCTUBRE 2026</t>
  </si>
  <si>
    <t>MES NOVIEMBRE 2026</t>
  </si>
  <si>
    <t>I. OBRA CIVIL SEDE JUDICIAL CONFINES</t>
  </si>
  <si>
    <t>SEM 22-28</t>
  </si>
  <si>
    <t>SEM 29-5 JULIO</t>
  </si>
  <si>
    <t>SEM 6-12</t>
  </si>
  <si>
    <t>SEM 13-19</t>
  </si>
  <si>
    <t>SEM 20-26</t>
  </si>
  <si>
    <t>SEM 27-2</t>
  </si>
  <si>
    <t xml:space="preserve">SEM 3-9 </t>
  </si>
  <si>
    <t>SEM 10-16</t>
  </si>
  <si>
    <t>SEM 17 - 23</t>
  </si>
  <si>
    <t>SEM 24-30</t>
  </si>
  <si>
    <t>SEM 31-6</t>
  </si>
  <si>
    <t>SEM 7-13</t>
  </si>
  <si>
    <t>SEM 14-20</t>
  </si>
  <si>
    <t>SEM 21-27</t>
  </si>
  <si>
    <t>SEM 28-4</t>
  </si>
  <si>
    <t>SEM 5-11</t>
  </si>
  <si>
    <t>SEM 12-18</t>
  </si>
  <si>
    <t>SEM 19-25</t>
  </si>
  <si>
    <t>SEM 26-1</t>
  </si>
  <si>
    <t>SEM 2-8</t>
  </si>
  <si>
    <t>SEM 8-11</t>
  </si>
  <si>
    <t/>
  </si>
  <si>
    <t>PRELIMINARES</t>
  </si>
  <si>
    <t>1.1</t>
  </si>
  <si>
    <t>Localizacion y replanteo</t>
  </si>
  <si>
    <t>m2</t>
  </si>
  <si>
    <t>1.2</t>
  </si>
  <si>
    <t xml:space="preserve"> Instalacion de plastico negro para proteger construcción </t>
  </si>
  <si>
    <t>1.3</t>
  </si>
  <si>
    <t xml:space="preserve"> Instalación durante la obra de cerramiento en polisombra sostenido con madera resistente apoyada en recipiente pesado no anclado al piso a una altura de 3.0 mts alrededor del juzgado separada 1,50 mts de las fachadas. </t>
  </si>
  <si>
    <t>ml</t>
  </si>
  <si>
    <t>DEMOLICIONES, DESCAPOTES Y RETIROS</t>
  </si>
  <si>
    <t>2.1</t>
  </si>
  <si>
    <t xml:space="preserve"> Demolición de placa de concreto e=0,10 mts zona norte. </t>
  </si>
  <si>
    <t>2.2</t>
  </si>
  <si>
    <t xml:space="preserve"> Demolición de pañete en mortero comun muros norte, sur y occidente en bahareque y tapia pisada interno y externo. </t>
  </si>
  <si>
    <t>2.3</t>
  </si>
  <si>
    <t xml:space="preserve"> Retiro de maleza en la zona norte del juzgado. </t>
  </si>
  <si>
    <t>2.4</t>
  </si>
  <si>
    <t xml:space="preserve"> Desmonte de voladizo fachadas sur . Conservar teja de arcilla en lugar seguro para su reutilización </t>
  </si>
  <si>
    <t>2.5</t>
  </si>
  <si>
    <t xml:space="preserve"> Regata sobre muro desnudo tipo cajuela de 30 mm conservando los bordes y vertices, incluye superficie en lechada de cal apagada. </t>
  </si>
  <si>
    <t>2.6</t>
  </si>
  <si>
    <t xml:space="preserve"> Retiro de pintura deteriorada de puertas, ventanas y capiteles en madera ambas caras hasta dejar superficie original. </t>
  </si>
  <si>
    <t>2.7</t>
  </si>
  <si>
    <t xml:space="preserve"> Retiro de pañete en mal estado zonas no tradionales  </t>
  </si>
  <si>
    <t>EXCAVACIONES</t>
  </si>
  <si>
    <t>3.1</t>
  </si>
  <si>
    <t xml:space="preserve"> Excavación en material comun con retiro a lugar seguro de suelo costado norte  </t>
  </si>
  <si>
    <t>m3</t>
  </si>
  <si>
    <t>PERFORACIONES</t>
  </si>
  <si>
    <t>4.1</t>
  </si>
  <si>
    <t xml:space="preserve"> Perforaciones en muro de contención de 1" según plano con instalación de geodren NT 2000 o similar. </t>
  </si>
  <si>
    <t>4.2</t>
  </si>
  <si>
    <t xml:space="preserve"> Perforaciones en muros de bahareque y tapia pisada con broca especial y tecnica de protección sin perdida o arrastre del material del muro con inyección de lechada tradicional. </t>
  </si>
  <si>
    <t>RELLENOS</t>
  </si>
  <si>
    <t>5.1</t>
  </si>
  <si>
    <t xml:space="preserve"> Relleno con material seleccionado y compactado  </t>
  </si>
  <si>
    <t>REFORZAMIENTO ESTRUCTURAL</t>
  </si>
  <si>
    <t>6.1</t>
  </si>
  <si>
    <t>Suministro e instalación de tabla en madera 20 x 2 cms en sapan o similar inmunizado y protegido con Profilan o simialr según diseño. Incluye cajas de traslapo, muescas de borde, avellanados y terminaciones</t>
  </si>
  <si>
    <t>6.2</t>
  </si>
  <si>
    <t>Suministro e instalación de tornillo roscado de 1/2" con arandelas y tuercas, según diseño, para junta de confinamiento, incluye lechada tradicional de cal y arena o ladrillo con cuña de madera en los extremos.</t>
  </si>
  <si>
    <t>6.3</t>
  </si>
  <si>
    <t xml:space="preserve">Platina metalica de 1/8" para vanos, según especificaciones. Incluye tornillos </t>
  </si>
  <si>
    <t>und</t>
  </si>
  <si>
    <t>6.4</t>
  </si>
  <si>
    <t>Platina metalica de 3/16" para esquinero, según especificaciones. Incluye tornillos.</t>
  </si>
  <si>
    <t>CUBIERTAS</t>
  </si>
  <si>
    <t>7.1</t>
  </si>
  <si>
    <t>Construcción total de voladizo de cubierta costado sur (fachada principal). Incluye durmientes, machimbre, manto asfaltico, mortero de pega, teja, inmunizado de madera, sellado y pintura esmalte</t>
  </si>
  <si>
    <t>7.2</t>
  </si>
  <si>
    <t>Suministro e instalación de flanche metalico calibre 26  muro occidental sobre actual flanche.</t>
  </si>
  <si>
    <t>m</t>
  </si>
  <si>
    <t>REVOQUE TRADICIONAL</t>
  </si>
  <si>
    <t>8.1</t>
  </si>
  <si>
    <t xml:space="preserve">Suministro e instalación de malla tipo zaranda metalica adosada al muro con tapa metalica de gaseosa cada 50 cm. Ambos sentidos </t>
  </si>
  <si>
    <t>8.2</t>
  </si>
  <si>
    <t>Aplicación de revoque tradicional en cal y arenilla según especificación, e=variable</t>
  </si>
  <si>
    <t>CONCRETO</t>
  </si>
  <si>
    <t>9.1</t>
  </si>
  <si>
    <t xml:space="preserve"> Placa de concreto reforzado e=12 cm costado norte con pendiente del 2%, malla electrosoldad de 8,5 mm. </t>
  </si>
  <si>
    <t>DISPOSICION DE AGUAS LLUVIAS</t>
  </si>
  <si>
    <t>10.1</t>
  </si>
  <si>
    <t>Caja aguas lluvias según diseño en base de concreto y muros de ladrillo macizo, pañetada con medias cañas y pendiente.</t>
  </si>
  <si>
    <t>10.2</t>
  </si>
  <si>
    <t xml:space="preserve">Tuberia de 4" aguas lluvias PVC  incluye accesorios de fijacion </t>
  </si>
  <si>
    <t>10.3</t>
  </si>
  <si>
    <t>Suministro e instalación de canal metalica cal 22 según diseño exterior incluye salida de 4" y fijaciones metalicas cada 50 cm.</t>
  </si>
  <si>
    <t>10.4</t>
  </si>
  <si>
    <t>Reinstalación de bajantes aguas lluvias 4" PVC incluye regata en muro y piso, accesorios, fijaciones.</t>
  </si>
  <si>
    <t>ACABADOS</t>
  </si>
  <si>
    <t>11.1</t>
  </si>
  <si>
    <t xml:space="preserve"> Pintura para muros interior y exterior mezcla real apichada de cal y agua, tres manos  </t>
  </si>
  <si>
    <t>11.2</t>
  </si>
  <si>
    <t xml:space="preserve"> Pintura para socalo de muros interior mezcla real apichada de cal, mina de color y agua, tres manos  </t>
  </si>
  <si>
    <t>11.3</t>
  </si>
  <si>
    <t xml:space="preserve"> Suministro e instalación de fachaleta en muro fachada sur según diseño actual. </t>
  </si>
  <si>
    <t>11.4</t>
  </si>
  <si>
    <t xml:space="preserve"> Inmunizado, sellado y pintado de puertas, ventanas y capiteles ambas caras en madera en esmalte color habano o tabaco, incluye varillas de acero.  </t>
  </si>
  <si>
    <t>11.5</t>
  </si>
  <si>
    <t xml:space="preserve"> Pintura vinilo tipo 1 a 3 manos muros no tradicionales </t>
  </si>
  <si>
    <t>11.6</t>
  </si>
  <si>
    <t xml:space="preserve"> Pintura en esmalte color marrón carpinteria metalica interior. </t>
  </si>
  <si>
    <t>11.7</t>
  </si>
  <si>
    <t xml:space="preserve"> Reposición pañetes en mortero no tradicional 1:4  </t>
  </si>
  <si>
    <t>11.8</t>
  </si>
  <si>
    <t xml:space="preserve"> Reinstalacion de acabado de piso en fachaleta en gres según diseño actual. </t>
  </si>
  <si>
    <t>ACTIVIDADES ELECTRICAS, DATOS Y DEMAS REQUERIDAS</t>
  </si>
  <si>
    <t>14.1</t>
  </si>
  <si>
    <t xml:space="preserve"> Desmonte de luminarias y/o bombillos incluye desmonte de cableado, canaletas y accesorios de soporte </t>
  </si>
  <si>
    <t>14.2</t>
  </si>
  <si>
    <t xml:space="preserve"> Desmonte de puntos electricos incluye desmonto de cableado, canaletas, Tableros y accesorios de soporte </t>
  </si>
  <si>
    <t>14.3</t>
  </si>
  <si>
    <t>Suministro, Transporte E Instalación De Salida Para Iluminación 110 V, Incluye Caja Octogonal, Caja Rectangular, Interruptor Sencillo, Conectores, Cable Cu 3x12 Thwnn Lszh,  Ducto EMT pintado de color segun especificacion Ø 1/2", Clavija Aerea Tipo Hembra 15 A, Clavija Aerea Tipo Macho 15 A, Cable Encauchetado 3x16 Awg Thwn Lszh</t>
  </si>
  <si>
    <t>14.4</t>
  </si>
  <si>
    <t>Suministro, Transporte E Instalación De Panel Led  120x30 Cm, 45 W, 6500 K, colgante Incluye Marco Soporte, kit de suspension (guayas) Elementos De Sujeción Y Fijación De La Lámpara</t>
  </si>
  <si>
    <t>14.5</t>
  </si>
  <si>
    <t>Suministro, Transporte E Instalación De Panel Led Cuadrada 60x60 Cm, 48 W, 6500 K,colgante Incluye Marco Soporte, kit de suspension (guayas), Elementos De Sujeción Y Fijación De La Lámpara</t>
  </si>
  <si>
    <t>14.6</t>
  </si>
  <si>
    <t>Suministro, Transporte E Instalación De Bombillo Led (20-40w), Incluye roseta, Elementos De Sujeción Y Fijación De La Lámpara</t>
  </si>
  <si>
    <t>14.7</t>
  </si>
  <si>
    <t>Desmonte y reubicacion de tablero de circuitos.</t>
  </si>
  <si>
    <t>14.8</t>
  </si>
  <si>
    <t>Suministro, Transporte E Instalación De Salida Tomacorriente 110 V, Incluye: Cable Cu 3x12 Awh Thwnn Lszh, Toma Blanca 20 A, caja y tapa.</t>
  </si>
  <si>
    <t>14.9</t>
  </si>
  <si>
    <t>Suministro, Transporte E Instalación De Salida Toma Regulada 110 V, Incluye: Cable Cu 3x12 Awh Thwnn Lszh, Toma Naranja 20 A caja y tapa.</t>
  </si>
  <si>
    <t>14.10</t>
  </si>
  <si>
    <t>Suministro, Transporte E Instalación De Salida Voz Y Datos, Incluye: Herrajes, Jack, Face Plate, Cable Utp Categoria 6a , Ponchado Del Cable Y Marcación</t>
  </si>
  <si>
    <t>14.11</t>
  </si>
  <si>
    <t>Suministro, Transporte E Instalación De Canaleta Metalica 12x5 Cm, En Pintura Electrostatica Blanca, Con Separador, Incluye: Elementos De Fijación Y Soporte</t>
  </si>
  <si>
    <t>14.12</t>
  </si>
  <si>
    <t>Suministro E Instalación De Troquel Metálico Piramidal Triple 12 X 5 Blanco</t>
  </si>
  <si>
    <t>14.13</t>
  </si>
  <si>
    <t>Suministro E Instalación De Troquel Metálico Piramidal doble 12 X 5 Blanco</t>
  </si>
  <si>
    <t>14.14</t>
  </si>
  <si>
    <t>Suministro E Instalación De Troquel Metálico Piramidal Sencillo 12 X 5 Blanco</t>
  </si>
  <si>
    <t>14.15</t>
  </si>
  <si>
    <t xml:space="preserve"> Suministro  e  instalación  de persiana en  aluminio Incluye  marco </t>
  </si>
  <si>
    <t>14.16</t>
  </si>
  <si>
    <t>Desmonte, suministro e instalacion de cerradura metalica</t>
  </si>
  <si>
    <t>14.17</t>
  </si>
  <si>
    <t>Desmonte y reintalacion de placa informativa</t>
  </si>
  <si>
    <t>14.18</t>
  </si>
  <si>
    <t xml:space="preserve">Desmonte, Suministro e instalacion de tapa para gabinte metalico de medidor electrico </t>
  </si>
  <si>
    <t>14.19</t>
  </si>
  <si>
    <t>Desmonte, Suministro e instalacion de asiento sanitario</t>
  </si>
  <si>
    <t>14.20</t>
  </si>
  <si>
    <t>Desmonte de lavamanos existente y Suministro e instalacion lavamanos, incluye griferia, sifon desague y acople sanitario.</t>
  </si>
  <si>
    <t>14.21</t>
  </si>
  <si>
    <t>Desmonte, suministro e instalacion de soportes de flanche</t>
  </si>
  <si>
    <t>LIMPIEZA GENERAL</t>
  </si>
  <si>
    <t>12.1</t>
  </si>
  <si>
    <t>Aseo y limpieza general de cada espacio interno y externo del juzgado.</t>
  </si>
  <si>
    <t>glb</t>
  </si>
  <si>
    <t>12.2</t>
  </si>
  <si>
    <t>Retiro de escombros a sitio seguro avalado por la autoridad local o regional.(Municipio de San Gil).</t>
  </si>
  <si>
    <t>OTRAS ACTIVIDADES Y/O SERVICIOS REQUERIDOS (SIN AIU)</t>
  </si>
  <si>
    <t>13.1</t>
  </si>
  <si>
    <t xml:space="preserve"> Retiro de muebles, equipos, archivos, documentos y demas elementos no fijos del juzgado a lugar seguro previamente informado por la seccional </t>
  </si>
  <si>
    <t>13.2</t>
  </si>
  <si>
    <t xml:space="preserve"> Tramite y obtención de licencia de construcción ante la alcaldia de confines. </t>
  </si>
  <si>
    <t>13.3</t>
  </si>
  <si>
    <t xml:space="preserve"> Suministro e instalación de medidas de seguridad en movilidad tales como avisos, conos, captafaro nocturno, entre otros que garanticen la movilidad en la esquina de la carrera 6 y calle 2. </t>
  </si>
  <si>
    <t>14.22</t>
  </si>
  <si>
    <t xml:space="preserve"> Suministro e instalacion de Patch - Cord, Cat. 6A de 2 m </t>
  </si>
  <si>
    <t>14.23</t>
  </si>
  <si>
    <t xml:space="preserve"> Gabinete Rack 9ur, incluye Elementos de soporte y fijacion  </t>
  </si>
  <si>
    <t>14.24</t>
  </si>
  <si>
    <t xml:space="preserve"> Suministro e instalacion de Ups 3 Kva Incluye cometida electrica, canalizacion  Y Todo Lo Necesario Para Su Instalacion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</si>
</sst>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sz val="11"/>
      <color theme="1"/>
      <name val="Calibri"/>
      <scheme val="minor"/>
    </font>
    <font>
      <sz val="11"/>
      <color theme="1"/>
      <name val="Calibri"/>
    </font>
    <font>
      <u/>
      <sz val="11"/>
      <color theme="1"/>
      <name val="Arial"/>
    </font>
    <font>
      <b/>
      <sz val="12"/>
      <color theme="1"/>
      <name val="Arial"/>
    </font>
    <font>
      <b/>
      <sz val="11"/>
      <color theme="1"/>
      <name val="Arial"/>
    </font>
    <font>
      <sz val="11"/>
      <name val="Calibri"/>
    </font>
    <font>
      <sz val="11"/>
      <color theme="1"/>
      <name val="Arial"/>
    </font>
    <font>
      <b/>
      <sz val="11"/>
      <color theme="0"/>
      <name val="Arial"/>
    </font>
    <font>
      <b/>
      <sz val="11"/>
      <color rgb="FFFFFFFF"/>
      <name val="Arial"/>
    </font>
    <font>
      <sz val="11"/>
      <color theme="0"/>
      <name val="Calibri"/>
      <scheme val="minor"/>
    </font>
    <font>
      <b/>
      <sz val="11"/>
      <color rgb="FF000000"/>
      <name val="Arial"/>
    </font>
    <font>
      <sz val="11"/>
      <color rgb="FF000000"/>
      <name val="Arial"/>
    </font>
  </fonts>
  <fills count="7">
    <fill>
      <patternFill patternType="none"/>
    </fill>
    <fill>
      <patternFill patternType="gray125"/>
    </fill>
    <fill>
      <patternFill patternType="solid">
        <fgColor theme="0"/>
        <bgColor theme="0"/>
      </patternFill>
    </fill>
    <fill>
      <patternFill patternType="solid">
        <fgColor rgb="FF002060"/>
        <bgColor rgb="FF002060"/>
      </patternFill>
    </fill>
    <fill>
      <patternFill patternType="solid">
        <fgColor rgb="FF2E75B5"/>
        <bgColor rgb="FF2E75B5"/>
      </patternFill>
    </fill>
    <fill>
      <patternFill patternType="solid">
        <fgColor rgb="FFDEEAF6"/>
        <bgColor rgb="FFDEEAF6"/>
      </patternFill>
    </fill>
    <fill>
      <patternFill patternType="solid">
        <fgColor rgb="FF00B050"/>
        <bgColor rgb="FF00B050"/>
      </patternFill>
    </fill>
  </fills>
  <borders count="26">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thin">
        <color rgb="FF000000"/>
      </right>
      <top/>
      <bottom/>
      <diagonal/>
    </border>
    <border>
      <left style="thin">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71">
    <xf numFmtId="0" fontId="0" fillId="0" borderId="0" xfId="0"/>
    <xf numFmtId="0" fontId="2" fillId="0" borderId="0" xfId="0" applyFont="1" applyAlignment="1">
      <alignment horizontal="right" vertical="center"/>
    </xf>
    <xf numFmtId="0" fontId="3" fillId="0" borderId="1" xfId="0" applyFont="1" applyBorder="1" applyAlignme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 fillId="0" borderId="1" xfId="0" applyFont="1" applyBorder="1" applyAlignment="1">
      <alignment horizontal="center" vertical="center"/>
    </xf>
    <xf numFmtId="0" fontId="6" fillId="0" borderId="4" xfId="0" applyFont="1" applyBorder="1"/>
    <xf numFmtId="0" fontId="7" fillId="0" borderId="5" xfId="0" applyFont="1" applyBorder="1" applyAlignment="1">
      <alignment horizontal="center" vertical="center"/>
    </xf>
    <xf numFmtId="0" fontId="6" fillId="0" borderId="6" xfId="0" applyFont="1" applyBorder="1"/>
    <xf numFmtId="0" fontId="4" fillId="0" borderId="0" xfId="0" applyFont="1" applyAlignment="1">
      <alignment horizontal="center" vertical="center"/>
    </xf>
    <xf numFmtId="0" fontId="4" fillId="0" borderId="7" xfId="0" applyFont="1" applyBorder="1" applyAlignment="1">
      <alignment horizontal="center" vertical="center"/>
    </xf>
    <xf numFmtId="0" fontId="6" fillId="0" borderId="6" xfId="0" applyFont="1" applyBorder="1"/>
    <xf numFmtId="0" fontId="6" fillId="0" borderId="8" xfId="0" applyFont="1" applyBorder="1"/>
    <xf numFmtId="0" fontId="6" fillId="0" borderId="9" xfId="0" applyFont="1" applyBorder="1"/>
    <xf numFmtId="0" fontId="7" fillId="0" borderId="0" xfId="0" applyFont="1" applyAlignment="1">
      <alignment horizontal="center" vertical="center"/>
    </xf>
    <xf numFmtId="0" fontId="7" fillId="0" borderId="7" xfId="0" applyFont="1" applyBorder="1" applyAlignment="1">
      <alignment horizontal="center" vertical="center"/>
    </xf>
    <xf numFmtId="0" fontId="6" fillId="0" borderId="2" xfId="0" applyFont="1" applyBorder="1"/>
    <xf numFmtId="0" fontId="6" fillId="0" borderId="3" xfId="0" applyFont="1" applyBorder="1"/>
    <xf numFmtId="0" fontId="7" fillId="0" borderId="0" xfId="0" applyFont="1" applyAlignment="1">
      <alignment horizontal="center" wrapText="1"/>
    </xf>
    <xf numFmtId="0" fontId="7" fillId="0" borderId="7" xfId="0" applyFont="1" applyBorder="1" applyAlignment="1">
      <alignment horizontal="center" wrapText="1"/>
    </xf>
    <xf numFmtId="0" fontId="7" fillId="0" borderId="6" xfId="0" applyFont="1" applyBorder="1" applyAlignment="1">
      <alignment horizontal="center" vertical="center"/>
    </xf>
    <xf numFmtId="0" fontId="0" fillId="0" borderId="0" xfId="0"/>
    <xf numFmtId="0" fontId="6" fillId="0" borderId="7" xfId="0" applyFont="1" applyBorder="1"/>
    <xf numFmtId="0" fontId="6" fillId="0" borderId="0" xfId="0" applyFont="1" applyAlignment="1">
      <alignment horizontal="center"/>
    </xf>
    <xf numFmtId="0" fontId="6" fillId="0" borderId="7" xfId="0" applyFont="1" applyBorder="1" applyAlignment="1">
      <alignment horizont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1" fontId="7" fillId="0" borderId="6" xfId="0" applyNumberFormat="1" applyFont="1" applyBorder="1" applyAlignment="1">
      <alignment horizontal="center" vertical="center"/>
    </xf>
    <xf numFmtId="1" fontId="7" fillId="0" borderId="0" xfId="0" applyNumberFormat="1" applyFont="1" applyAlignment="1">
      <alignment horizontal="center" vertical="center"/>
    </xf>
    <xf numFmtId="1" fontId="7" fillId="0" borderId="7" xfId="0" applyNumberFormat="1" applyFont="1" applyBorder="1" applyAlignment="1">
      <alignment horizontal="center" vertical="center"/>
    </xf>
    <xf numFmtId="0" fontId="6" fillId="0" borderId="13" xfId="0" applyFont="1" applyBorder="1"/>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6" fillId="0" borderId="13" xfId="0" applyFont="1" applyBorder="1"/>
    <xf numFmtId="0" fontId="6" fillId="0" borderId="14" xfId="0" applyFont="1" applyBorder="1"/>
    <xf numFmtId="0" fontId="6" fillId="0" borderId="15" xfId="0" applyFont="1" applyBorder="1"/>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3" borderId="16"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10" fillId="3" borderId="0" xfId="0" applyFont="1" applyFill="1"/>
    <xf numFmtId="0" fontId="10" fillId="3" borderId="0" xfId="0" applyFont="1" applyFill="1" applyAlignment="1">
      <alignment horizontal="center"/>
    </xf>
    <xf numFmtId="0" fontId="9" fillId="4" borderId="16" xfId="0" applyFont="1" applyFill="1" applyBorder="1" applyAlignment="1">
      <alignment horizontal="center" vertical="center" wrapText="1"/>
    </xf>
    <xf numFmtId="0" fontId="8" fillId="4" borderId="16" xfId="0" applyFont="1" applyFill="1" applyBorder="1" applyAlignment="1">
      <alignment horizontal="left" vertical="center" wrapText="1"/>
    </xf>
    <xf numFmtId="0" fontId="8" fillId="4" borderId="16" xfId="0" applyFont="1" applyFill="1" applyBorder="1" applyAlignment="1">
      <alignment horizontal="center" vertical="center" wrapText="1"/>
    </xf>
    <xf numFmtId="0" fontId="8" fillId="4" borderId="16" xfId="0" applyFont="1" applyFill="1" applyBorder="1" applyAlignment="1">
      <alignment horizontal="right" vertical="center" wrapText="1"/>
    </xf>
    <xf numFmtId="0" fontId="10" fillId="4" borderId="16" xfId="0" applyFont="1" applyFill="1" applyBorder="1" applyAlignment="1">
      <alignment horizontal="center"/>
    </xf>
    <xf numFmtId="49" fontId="5" fillId="5" borderId="16" xfId="0" quotePrefix="1" applyNumberFormat="1" applyFont="1" applyFill="1" applyBorder="1" applyAlignment="1">
      <alignment horizontal="center" vertical="center" wrapText="1"/>
    </xf>
    <xf numFmtId="49" fontId="11" fillId="5" borderId="16" xfId="0" applyNumberFormat="1" applyFont="1" applyFill="1" applyBorder="1" applyAlignment="1">
      <alignment horizontal="left" vertical="center" wrapText="1"/>
    </xf>
    <xf numFmtId="49" fontId="11" fillId="5" borderId="16" xfId="0" applyNumberFormat="1" applyFont="1" applyFill="1" applyBorder="1" applyAlignment="1">
      <alignment horizontal="center" vertical="center" wrapText="1"/>
    </xf>
    <xf numFmtId="49" fontId="7" fillId="5" borderId="16" xfId="0" applyNumberFormat="1" applyFont="1" applyFill="1" applyBorder="1" applyAlignment="1">
      <alignment horizontal="center" vertical="center" wrapText="1"/>
    </xf>
    <xf numFmtId="0" fontId="1" fillId="5" borderId="17" xfId="0" applyFont="1" applyFill="1" applyBorder="1"/>
    <xf numFmtId="0" fontId="6" fillId="0" borderId="18" xfId="0" applyFont="1" applyBorder="1"/>
    <xf numFmtId="0" fontId="6" fillId="0" borderId="19" xfId="0" applyFont="1" applyBorder="1"/>
    <xf numFmtId="49" fontId="7" fillId="0" borderId="16" xfId="0" quotePrefix="1" applyNumberFormat="1" applyFont="1" applyBorder="1" applyAlignment="1">
      <alignment horizontal="center" vertical="center" wrapText="1"/>
    </xf>
    <xf numFmtId="49" fontId="12" fillId="0" borderId="16" xfId="0" applyNumberFormat="1" applyFont="1" applyBorder="1" applyAlignment="1">
      <alignment horizontal="left" vertical="center" wrapText="1"/>
    </xf>
    <xf numFmtId="49" fontId="12" fillId="0" borderId="16" xfId="0" applyNumberFormat="1" applyFont="1" applyBorder="1" applyAlignment="1">
      <alignment horizontal="center" vertical="center" wrapText="1"/>
    </xf>
    <xf numFmtId="0" fontId="7" fillId="0" borderId="16" xfId="0" applyFont="1" applyBorder="1" applyAlignment="1">
      <alignment horizontal="center" vertical="center" wrapText="1"/>
    </xf>
    <xf numFmtId="0" fontId="1" fillId="0" borderId="17" xfId="0" applyFont="1" applyBorder="1"/>
    <xf numFmtId="0" fontId="1" fillId="6" borderId="16" xfId="0" applyFont="1" applyFill="1" applyBorder="1"/>
    <xf numFmtId="0" fontId="1" fillId="6" borderId="17" xfId="0" applyFont="1" applyFill="1" applyBorder="1"/>
    <xf numFmtId="0" fontId="1" fillId="0" borderId="20" xfId="0" applyFont="1" applyBorder="1"/>
    <xf numFmtId="0" fontId="6" fillId="0" borderId="21" xfId="0" applyFont="1" applyBorder="1"/>
    <xf numFmtId="0" fontId="6" fillId="0" borderId="22" xfId="0" applyFont="1" applyBorder="1"/>
    <xf numFmtId="0" fontId="6" fillId="0" borderId="23" xfId="0" applyFont="1" applyBorder="1"/>
    <xf numFmtId="0" fontId="6" fillId="0" borderId="24" xfId="0" applyFont="1" applyBorder="1"/>
    <xf numFmtId="0" fontId="6" fillId="0" borderId="11" xfId="0" applyFont="1" applyBorder="1"/>
    <xf numFmtId="0" fontId="6" fillId="0" borderId="25" xfId="0" applyFont="1" applyBorder="1"/>
    <xf numFmtId="0" fontId="1" fillId="2" borderId="17" xfId="0" applyFont="1" applyFill="1" applyBorder="1"/>
    <xf numFmtId="0" fontId="1"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sharedStrings" Target="sharedStrings.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calcChain" Target="calcChain.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theme" Target="theme/theme1.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tyles" Target="style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USER\Desktop\CONTRTAOS%202026\BGA-030-2026\30.06\2.%20y%203.%20ECONOMICA%20Y%20APUS\Presupuesto%20Rama%20Judicial%20Confines%20ok.xlsx" TargetMode="External"/><Relationship Id="rId1" Type="http://schemas.openxmlformats.org/officeDocument/2006/relationships/externalLinkPath" Target="Presupuesto%20Rama%20Judicial%20Confines%20ok.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https://d.docs.live.net/bc4fbed898a952f6/2026/2.%20RAMA%20JUDICIAL%20CONFINES/0.%20PLIEGOS/Presupuesto%20Oficial%20Obra%20Confines.xlsx" TargetMode="External"/><Relationship Id="rId1" Type="http://schemas.openxmlformats.org/officeDocument/2006/relationships/externalLinkPath" Target="https://d.docs.live.net/bc4fbed898a952f6/2026/2.%20RAMA%20JUDICIAL%20CONFINES/0.%20PLIEGOS/Presupuesto%20Oficial%20Obra%20Confines.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os"/>
      <sheetName val="Menu"/>
      <sheetName val="Materiales"/>
      <sheetName val="M.O"/>
      <sheetName val="Equipos"/>
      <sheetName val="Transportes"/>
      <sheetName val="AIU"/>
      <sheetName val="Presupuesto"/>
      <sheetName val="Actividades"/>
      <sheetName val="subAPU"/>
      <sheetName val="Cantidades"/>
      <sheetName val="APU"/>
      <sheetName val="Cronograma"/>
      <sheetName val="PROPUESTA ECONOMICA(SASERCO)"/>
      <sheetName val="__OpenSolverCache__"/>
      <sheetName val="__OpenSolver__"/>
      <sheetName val="Cant Acero"/>
    </sheetNames>
    <sheetDataSet>
      <sheetData sheetId="0">
        <row r="7">
          <cell r="C7">
            <v>19</v>
          </cell>
          <cell r="D7">
            <v>6</v>
          </cell>
          <cell r="E7">
            <v>2026</v>
          </cell>
        </row>
        <row r="9">
          <cell r="C9" t="str">
            <v>CONSEJO SUPERIOR  DE  JUDICATURA– DIRECCIÓN  EJECUTIVA  SECCIONAL  DE ADMINISTRACIÓN JUDICIAL DE BUCARAMANGA</v>
          </cell>
        </row>
        <row r="12">
          <cell r="C12" t="str">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ell>
        </row>
        <row r="13">
          <cell r="C13" t="str">
            <v xml:space="preserve">BGA - 030 - 2026 </v>
          </cell>
        </row>
      </sheetData>
      <sheetData sheetId="1"/>
      <sheetData sheetId="2">
        <row r="13">
          <cell r="B13" t="str">
            <v>CÓD.</v>
          </cell>
          <cell r="C13" t="str">
            <v>REF. MATERIAL</v>
          </cell>
          <cell r="D13" t="str">
            <v>DESCRIPCIÓN ÍTEM</v>
          </cell>
          <cell r="E13" t="str">
            <v>PRECIO SIN IVA</v>
          </cell>
          <cell r="F13" t="str">
            <v>U.M.</v>
          </cell>
          <cell r="G13" t="str">
            <v>MARCA</v>
          </cell>
          <cell r="H13" t="str">
            <v>PRECIO IVA INC.</v>
          </cell>
        </row>
        <row r="14">
          <cell r="B14" t="str">
            <v>MATERIALES OBRA CIVIL</v>
          </cell>
        </row>
        <row r="15">
          <cell r="B15" t="str">
            <v>MAT_C-01</v>
          </cell>
          <cell r="C15" t="str">
            <v>A. CIVILES</v>
          </cell>
          <cell r="D15" t="str">
            <v>AGUA</v>
          </cell>
          <cell r="E15">
            <v>38.655462184873954</v>
          </cell>
          <cell r="F15" t="str">
            <v>LT</v>
          </cell>
          <cell r="H15">
            <v>46</v>
          </cell>
        </row>
        <row r="16">
          <cell r="B16" t="str">
            <v>MAT_C-02</v>
          </cell>
          <cell r="C16" t="str">
            <v>A. CIVILES</v>
          </cell>
          <cell r="D16" t="str">
            <v>ARENA FINA1</v>
          </cell>
          <cell r="E16">
            <v>69815.126050420178</v>
          </cell>
          <cell r="F16" t="str">
            <v>M3</v>
          </cell>
          <cell r="H16">
            <v>83080</v>
          </cell>
        </row>
        <row r="17">
          <cell r="B17" t="str">
            <v>MAT_C-03</v>
          </cell>
          <cell r="C17" t="str">
            <v>A. CIVILES</v>
          </cell>
          <cell r="D17" t="str">
            <v>ARENA GRUESA</v>
          </cell>
          <cell r="E17">
            <v>72616.806722689085</v>
          </cell>
          <cell r="F17" t="str">
            <v>M3</v>
          </cell>
          <cell r="H17">
            <v>86414</v>
          </cell>
        </row>
        <row r="18">
          <cell r="B18" t="str">
            <v>MAT_C-04</v>
          </cell>
          <cell r="C18" t="str">
            <v>A. CIVILES</v>
          </cell>
          <cell r="D18" t="str">
            <v>ARENA PAREJA DE MONPOSTERIA</v>
          </cell>
          <cell r="E18">
            <v>0</v>
          </cell>
          <cell r="F18" t="str">
            <v>M3</v>
          </cell>
          <cell r="H18">
            <v>0</v>
          </cell>
        </row>
        <row r="19">
          <cell r="B19" t="str">
            <v>MAT_C-05</v>
          </cell>
          <cell r="C19" t="str">
            <v>A. CIVILES</v>
          </cell>
          <cell r="D19" t="str">
            <v>BALDE</v>
          </cell>
          <cell r="E19">
            <v>19243.697478991598</v>
          </cell>
          <cell r="F19" t="str">
            <v>UND</v>
          </cell>
          <cell r="H19">
            <v>22900</v>
          </cell>
        </row>
        <row r="20">
          <cell r="B20" t="str">
            <v>MAT_C-06</v>
          </cell>
          <cell r="C20" t="str">
            <v>A. CIVILES</v>
          </cell>
          <cell r="D20" t="str">
            <v>BASE GRANULAR</v>
          </cell>
          <cell r="E20">
            <v>65200</v>
          </cell>
          <cell r="F20" t="str">
            <v>M3</v>
          </cell>
          <cell r="H20">
            <v>77588</v>
          </cell>
        </row>
        <row r="21">
          <cell r="B21" t="str">
            <v>MAT_C-07</v>
          </cell>
          <cell r="C21" t="str">
            <v>A. CIVILES</v>
          </cell>
          <cell r="D21" t="str">
            <v>BLOQUE LISO #10 9 X 19 X 39 CM</v>
          </cell>
          <cell r="E21">
            <v>0</v>
          </cell>
          <cell r="F21" t="str">
            <v>UND</v>
          </cell>
          <cell r="H21">
            <v>0</v>
          </cell>
        </row>
        <row r="22">
          <cell r="B22" t="str">
            <v>MAT_C-08</v>
          </cell>
          <cell r="C22" t="str">
            <v>A. CIVILES</v>
          </cell>
          <cell r="D22" t="str">
            <v>BOLO DE RIO</v>
          </cell>
          <cell r="E22">
            <v>49300</v>
          </cell>
          <cell r="F22" t="str">
            <v>M3</v>
          </cell>
          <cell r="H22">
            <v>58667</v>
          </cell>
        </row>
        <row r="23">
          <cell r="B23" t="str">
            <v>MAT_C-09</v>
          </cell>
          <cell r="C23" t="str">
            <v>A. CIVILES</v>
          </cell>
          <cell r="D23" t="str">
            <v>BOLO PARA FILTRO</v>
          </cell>
          <cell r="E23">
            <v>54600</v>
          </cell>
          <cell r="F23" t="str">
            <v>M3</v>
          </cell>
          <cell r="H23">
            <v>64974</v>
          </cell>
        </row>
        <row r="24">
          <cell r="B24" t="str">
            <v>MAT_C-10</v>
          </cell>
          <cell r="C24" t="str">
            <v>A. CIVILES</v>
          </cell>
          <cell r="D24" t="str">
            <v>CANCAMO EN L 3/4PG</v>
          </cell>
          <cell r="E24">
            <v>428.57142857142861</v>
          </cell>
          <cell r="F24" t="str">
            <v>UND</v>
          </cell>
          <cell r="H24">
            <v>510</v>
          </cell>
        </row>
        <row r="25">
          <cell r="B25" t="str">
            <v>MAT_C-11</v>
          </cell>
          <cell r="C25" t="str">
            <v>A. CIVILES</v>
          </cell>
          <cell r="D25" t="str">
            <v xml:space="preserve">CEMENTO BLANCO                     </v>
          </cell>
          <cell r="E25">
            <v>2295.7983193277314</v>
          </cell>
          <cell r="F25" t="str">
            <v>KG</v>
          </cell>
          <cell r="H25">
            <v>2732</v>
          </cell>
        </row>
        <row r="26">
          <cell r="B26" t="str">
            <v>MAT_C-12</v>
          </cell>
          <cell r="C26" t="str">
            <v>A. CIVILES</v>
          </cell>
          <cell r="D26" t="str">
            <v xml:space="preserve">CEMENTO GRIS                       </v>
          </cell>
          <cell r="E26">
            <v>978.15126050420167</v>
          </cell>
          <cell r="F26" t="str">
            <v>KG</v>
          </cell>
          <cell r="H26">
            <v>1164</v>
          </cell>
        </row>
        <row r="27">
          <cell r="B27" t="str">
            <v>MAT_C-13</v>
          </cell>
          <cell r="C27" t="str">
            <v>A. CIVILES</v>
          </cell>
          <cell r="D27" t="str">
            <v>CEMENTO TIPO PORTLAN 50 Kg</v>
          </cell>
          <cell r="E27">
            <v>31736.974789915967</v>
          </cell>
          <cell r="F27" t="str">
            <v>UND</v>
          </cell>
          <cell r="H27">
            <v>37767</v>
          </cell>
        </row>
        <row r="28">
          <cell r="B28" t="str">
            <v>MAT_C-14</v>
          </cell>
          <cell r="C28" t="str">
            <v>A. CIVILES</v>
          </cell>
          <cell r="D28" t="str">
            <v>CINTA SEÑALIZACIÓN PELIGRO-NO PASE 500M</v>
          </cell>
          <cell r="E28">
            <v>47357.142857142862</v>
          </cell>
          <cell r="F28" t="str">
            <v>UND</v>
          </cell>
          <cell r="H28">
            <v>56355</v>
          </cell>
        </row>
        <row r="29">
          <cell r="B29" t="str">
            <v>MAT_C-15</v>
          </cell>
          <cell r="C29" t="str">
            <v>A. CIVILES</v>
          </cell>
          <cell r="D29" t="str">
            <v>CINTA SEÑALIZACIÓN PELIGRO-NO PASE 100M</v>
          </cell>
          <cell r="E29">
            <v>19075.63025210084</v>
          </cell>
          <cell r="F29" t="str">
            <v>UND</v>
          </cell>
          <cell r="H29">
            <v>22700</v>
          </cell>
        </row>
        <row r="30">
          <cell r="B30" t="str">
            <v>MAT_C-16</v>
          </cell>
          <cell r="C30" t="str">
            <v>A. CIVILES</v>
          </cell>
          <cell r="D30" t="str">
            <v>COLOR MINERAL ROJO</v>
          </cell>
          <cell r="E30">
            <v>5756.3025210084033</v>
          </cell>
          <cell r="F30" t="str">
            <v>LB</v>
          </cell>
          <cell r="H30">
            <v>6850</v>
          </cell>
        </row>
        <row r="31">
          <cell r="B31" t="str">
            <v>MAT_C-17</v>
          </cell>
          <cell r="C31" t="str">
            <v>A. CIVILES</v>
          </cell>
          <cell r="D31" t="str">
            <v xml:space="preserve">CURADOR DE CONCRETO </v>
          </cell>
          <cell r="E31">
            <v>9867.226890756303</v>
          </cell>
          <cell r="F31" t="str">
            <v>KG</v>
          </cell>
          <cell r="H31">
            <v>11742</v>
          </cell>
        </row>
        <row r="32">
          <cell r="B32" t="str">
            <v>MAT_C-18</v>
          </cell>
          <cell r="C32" t="str">
            <v>A. CIVILES</v>
          </cell>
          <cell r="D32" t="str">
            <v>DESENCOFRANTE PARA CONCRETO</v>
          </cell>
          <cell r="E32">
            <v>11621.008403361346</v>
          </cell>
          <cell r="F32" t="str">
            <v>KG</v>
          </cell>
          <cell r="H32">
            <v>13829</v>
          </cell>
        </row>
        <row r="33">
          <cell r="B33" t="str">
            <v>MAT_C-19</v>
          </cell>
          <cell r="C33" t="str">
            <v>A. CIVILES</v>
          </cell>
          <cell r="D33" t="str">
            <v>DESENGRASANTE LIQUIDO</v>
          </cell>
          <cell r="E33">
            <v>8.4033613445378155</v>
          </cell>
          <cell r="F33" t="str">
            <v>ML</v>
          </cell>
          <cell r="H33">
            <v>10</v>
          </cell>
        </row>
        <row r="34">
          <cell r="B34" t="str">
            <v>MAT_C-20</v>
          </cell>
          <cell r="C34" t="str">
            <v>A. CIVILES</v>
          </cell>
          <cell r="D34" t="str">
            <v>ESCOBA</v>
          </cell>
          <cell r="E34">
            <v>10000</v>
          </cell>
          <cell r="F34" t="str">
            <v>UND</v>
          </cell>
          <cell r="H34">
            <v>11900</v>
          </cell>
        </row>
        <row r="35">
          <cell r="B35" t="str">
            <v>MAT_C-21</v>
          </cell>
          <cell r="C35" t="str">
            <v>A. CIVILES</v>
          </cell>
          <cell r="D35" t="str">
            <v>GRAVA LAVADA XM3</v>
          </cell>
          <cell r="E35">
            <v>0</v>
          </cell>
          <cell r="F35" t="str">
            <v>M3</v>
          </cell>
          <cell r="H35">
            <v>0</v>
          </cell>
        </row>
        <row r="36">
          <cell r="B36" t="str">
            <v>MAT_C-22</v>
          </cell>
          <cell r="C36" t="str">
            <v>A. CIVILES</v>
          </cell>
          <cell r="D36" t="str">
            <v>GRAVILLA TAMIZADA DE 1" - 1/8"</v>
          </cell>
          <cell r="E36">
            <v>0</v>
          </cell>
          <cell r="F36" t="str">
            <v>M3</v>
          </cell>
          <cell r="H36">
            <v>0</v>
          </cell>
        </row>
        <row r="37">
          <cell r="B37" t="str">
            <v>MAT_C-23</v>
          </cell>
          <cell r="C37" t="str">
            <v>A. CIVILES</v>
          </cell>
          <cell r="D37" t="str">
            <v>GUADUA L=5m</v>
          </cell>
          <cell r="E37">
            <v>7142.8571428571431</v>
          </cell>
          <cell r="F37" t="str">
            <v>UND</v>
          </cell>
          <cell r="H37">
            <v>8500</v>
          </cell>
        </row>
        <row r="38">
          <cell r="B38" t="str">
            <v>MAT_C-24</v>
          </cell>
          <cell r="C38" t="str">
            <v>A. CIVILES</v>
          </cell>
          <cell r="D38" t="str">
            <v>GUANTE INDUSTRIAL</v>
          </cell>
          <cell r="E38">
            <v>9159.6638655462193</v>
          </cell>
          <cell r="F38" t="str">
            <v>UND</v>
          </cell>
          <cell r="H38">
            <v>10900</v>
          </cell>
        </row>
        <row r="39">
          <cell r="B39" t="str">
            <v>MAT_C-25</v>
          </cell>
          <cell r="C39" t="str">
            <v>A. CIVILES</v>
          </cell>
          <cell r="D39" t="str">
            <v>LADRILLO H-15</v>
          </cell>
          <cell r="E39">
            <v>2773.1092436974791</v>
          </cell>
          <cell r="F39" t="str">
            <v>UND</v>
          </cell>
          <cell r="H39">
            <v>3300</v>
          </cell>
        </row>
        <row r="40">
          <cell r="B40" t="str">
            <v>MAT_C-26</v>
          </cell>
          <cell r="C40" t="str">
            <v>A. CIVILES</v>
          </cell>
          <cell r="D40" t="str">
            <v>LADRILLO H-10</v>
          </cell>
          <cell r="E40">
            <v>1680.6722689075632</v>
          </cell>
          <cell r="F40" t="str">
            <v>UND</v>
          </cell>
          <cell r="H40">
            <v>2000</v>
          </cell>
        </row>
        <row r="41">
          <cell r="B41" t="str">
            <v>MAT_C-27</v>
          </cell>
          <cell r="C41" t="str">
            <v>A. CIVILES</v>
          </cell>
          <cell r="D41" t="str">
            <v>LADRILLO LIMPIO</v>
          </cell>
          <cell r="E41">
            <v>2100.840336134454</v>
          </cell>
          <cell r="F41" t="str">
            <v xml:space="preserve">UND </v>
          </cell>
          <cell r="H41">
            <v>2500</v>
          </cell>
        </row>
        <row r="42">
          <cell r="B42" t="str">
            <v>MAT_C-28</v>
          </cell>
          <cell r="C42" t="str">
            <v>A. CIVILES</v>
          </cell>
          <cell r="D42" t="str">
            <v>LADRILLO TOLETE 20x10x6 CM</v>
          </cell>
          <cell r="E42">
            <v>736.13445378151266</v>
          </cell>
          <cell r="F42" t="str">
            <v>UND</v>
          </cell>
          <cell r="H42">
            <v>876</v>
          </cell>
        </row>
        <row r="43">
          <cell r="B43" t="str">
            <v>MAT_C-29</v>
          </cell>
          <cell r="C43" t="str">
            <v>A. CIVILES</v>
          </cell>
          <cell r="D43" t="str">
            <v>LAMINA GALV C-20 (0.85) 2X1M</v>
          </cell>
          <cell r="E43">
            <v>0</v>
          </cell>
          <cell r="F43" t="str">
            <v xml:space="preserve">UND </v>
          </cell>
          <cell r="H43">
            <v>0</v>
          </cell>
        </row>
        <row r="44">
          <cell r="B44" t="str">
            <v>MAT_C-30</v>
          </cell>
          <cell r="C44" t="str">
            <v>A. CIVILES</v>
          </cell>
          <cell r="D44" t="str">
            <v xml:space="preserve">PUNTILLA 2"                       </v>
          </cell>
          <cell r="E44">
            <v>3823.5294117647059</v>
          </cell>
          <cell r="F44" t="str">
            <v>LIBR</v>
          </cell>
          <cell r="H44">
            <v>4550</v>
          </cell>
        </row>
        <row r="45">
          <cell r="B45" t="str">
            <v>MAT_C-31</v>
          </cell>
          <cell r="C45" t="str">
            <v>A. CIVILES</v>
          </cell>
          <cell r="D45" t="str">
            <v>ESTACA MADERA COMUN (INCLUYE DESPERDICIO 5%)</v>
          </cell>
          <cell r="E45">
            <v>7634.453781512605</v>
          </cell>
          <cell r="F45" t="str">
            <v xml:space="preserve">UND </v>
          </cell>
          <cell r="H45">
            <v>9085</v>
          </cell>
        </row>
        <row r="46">
          <cell r="B46" t="str">
            <v>MAT_C-32</v>
          </cell>
          <cell r="C46" t="str">
            <v>A. CIVILES</v>
          </cell>
          <cell r="D46" t="str">
            <v>LISTONES DE MADERA TIPO PINO DE 3" X 3,50 M ALTO</v>
          </cell>
          <cell r="E46">
            <v>22710.084033613446</v>
          </cell>
          <cell r="F46" t="str">
            <v xml:space="preserve">UND </v>
          </cell>
          <cell r="H46">
            <v>27025</v>
          </cell>
        </row>
        <row r="47">
          <cell r="B47" t="str">
            <v>MAT_C-33</v>
          </cell>
          <cell r="C47" t="str">
            <v>A. CIVILES</v>
          </cell>
          <cell r="D47" t="str">
            <v>MATERIAL FILTRANTE DE 1 A 3"</v>
          </cell>
          <cell r="E47">
            <v>0</v>
          </cell>
          <cell r="F47" t="str">
            <v>M3</v>
          </cell>
          <cell r="H47">
            <v>0</v>
          </cell>
        </row>
        <row r="48">
          <cell r="B48" t="str">
            <v>MAT_C-34</v>
          </cell>
          <cell r="C48" t="str">
            <v>A. CIVILES</v>
          </cell>
          <cell r="D48" t="str">
            <v>MATERIAL DE RELLENO (INCLUYE INDICE DE COMPACTACIÓN 5%)</v>
          </cell>
          <cell r="E48">
            <v>92436.97478991597</v>
          </cell>
          <cell r="F48" t="str">
            <v>M3</v>
          </cell>
          <cell r="H48">
            <v>110000</v>
          </cell>
        </row>
        <row r="49">
          <cell r="B49" t="str">
            <v>MAT_C-35</v>
          </cell>
          <cell r="C49" t="str">
            <v>A. CIVILES</v>
          </cell>
          <cell r="D49" t="str">
            <v>PAÑO DE MICROFIBRA</v>
          </cell>
          <cell r="E49">
            <v>3760.5042016806724</v>
          </cell>
          <cell r="F49" t="str">
            <v>UND</v>
          </cell>
          <cell r="H49">
            <v>4475</v>
          </cell>
        </row>
        <row r="50">
          <cell r="B50" t="str">
            <v>MAT_C-36</v>
          </cell>
          <cell r="C50" t="str">
            <v>A. CIVILES</v>
          </cell>
          <cell r="D50" t="str">
            <v>PIEDRA TRITURADA DE 3/4" 50KG</v>
          </cell>
          <cell r="E50">
            <v>0</v>
          </cell>
          <cell r="F50" t="str">
            <v>M3</v>
          </cell>
          <cell r="H50">
            <v>0</v>
          </cell>
        </row>
        <row r="51">
          <cell r="B51" t="str">
            <v>MAT_C-37</v>
          </cell>
          <cell r="C51" t="str">
            <v>A. CIVILES</v>
          </cell>
          <cell r="D51" t="str">
            <v>HILO CONSTRUCCION</v>
          </cell>
          <cell r="E51">
            <v>59.663865546218489</v>
          </cell>
          <cell r="F51" t="str">
            <v>ML</v>
          </cell>
          <cell r="H51">
            <v>71</v>
          </cell>
        </row>
        <row r="52">
          <cell r="B52" t="str">
            <v>MAT_C-38</v>
          </cell>
          <cell r="C52" t="str">
            <v>A. CIVILES</v>
          </cell>
          <cell r="D52" t="str">
            <v xml:space="preserve">PLASTICO NEGRO CAL 3. </v>
          </cell>
          <cell r="E52">
            <v>1722.6890756302521</v>
          </cell>
          <cell r="F52" t="str">
            <v>M2</v>
          </cell>
          <cell r="H52">
            <v>2050</v>
          </cell>
        </row>
        <row r="53">
          <cell r="B53" t="str">
            <v>MAT_C-39</v>
          </cell>
          <cell r="C53" t="str">
            <v>A. CIVILES</v>
          </cell>
          <cell r="D53" t="str">
            <v>PLASTICO X ROLLO 100 METROS (4M ANCHO X 100 M LARGO CALIBRE 4MM)</v>
          </cell>
          <cell r="E53">
            <v>392436.97478991596</v>
          </cell>
          <cell r="F53" t="str">
            <v>UND</v>
          </cell>
          <cell r="H53">
            <v>467000</v>
          </cell>
        </row>
        <row r="54">
          <cell r="B54" t="str">
            <v>MAT_C-40</v>
          </cell>
          <cell r="C54" t="str">
            <v>A. CIVILES</v>
          </cell>
          <cell r="D54" t="str">
            <v>RECOGEDOR</v>
          </cell>
          <cell r="E54">
            <v>10000</v>
          </cell>
          <cell r="F54" t="str">
            <v>UND</v>
          </cell>
          <cell r="H54">
            <v>11900</v>
          </cell>
        </row>
        <row r="55">
          <cell r="B55" t="str">
            <v>MAT_C-41</v>
          </cell>
          <cell r="C55" t="str">
            <v>A. CIVILES</v>
          </cell>
          <cell r="D55" t="str">
            <v>SUBBASE GRANULAR</v>
          </cell>
          <cell r="E55">
            <v>53800</v>
          </cell>
          <cell r="F55" t="str">
            <v>M3</v>
          </cell>
          <cell r="H55">
            <v>64022</v>
          </cell>
        </row>
        <row r="56">
          <cell r="B56" t="str">
            <v>MAT_C-42</v>
          </cell>
          <cell r="C56" t="str">
            <v>A. CIVILES</v>
          </cell>
          <cell r="D56" t="str">
            <v>TABLA DE MADERA COMUN DE 3x0,2x0,2</v>
          </cell>
          <cell r="E56">
            <v>8403.361344537816</v>
          </cell>
          <cell r="F56" t="str">
            <v>UND</v>
          </cell>
          <cell r="H56">
            <v>10000</v>
          </cell>
        </row>
        <row r="57">
          <cell r="B57" t="str">
            <v>MAT_C-43</v>
          </cell>
          <cell r="C57" t="str">
            <v>A. CIVILES</v>
          </cell>
          <cell r="D57" t="str">
            <v>TELA VERDE CERRAMIENTO H=2.10MT</v>
          </cell>
          <cell r="E57">
            <v>2371.4285714285716</v>
          </cell>
          <cell r="F57" t="str">
            <v>ML</v>
          </cell>
          <cell r="H57">
            <v>2822</v>
          </cell>
        </row>
        <row r="58">
          <cell r="B58" t="str">
            <v>MAT_C-44</v>
          </cell>
          <cell r="C58" t="str">
            <v>A. CIVILES</v>
          </cell>
          <cell r="D58" t="str">
            <v>TORNILLO EN ACERO INOXIDABLE 1 1/2"</v>
          </cell>
          <cell r="E58">
            <v>1281.512605042017</v>
          </cell>
          <cell r="F58" t="str">
            <v>UND</v>
          </cell>
          <cell r="H58">
            <v>1525</v>
          </cell>
        </row>
        <row r="59">
          <cell r="B59" t="str">
            <v>MAT_C-45</v>
          </cell>
          <cell r="C59" t="str">
            <v>A. CIVILES</v>
          </cell>
          <cell r="D59" t="str">
            <v>TRITURADO DE 3/4</v>
          </cell>
          <cell r="E59">
            <v>105042.01680672269</v>
          </cell>
          <cell r="F59" t="str">
            <v>M3</v>
          </cell>
          <cell r="H59">
            <v>125000</v>
          </cell>
        </row>
        <row r="60">
          <cell r="B60" t="str">
            <v>MAT_C-46</v>
          </cell>
          <cell r="C60" t="str">
            <v>A. CIVILES</v>
          </cell>
          <cell r="D60" t="str">
            <v>TRITURADO DE 1"</v>
          </cell>
          <cell r="E60">
            <v>0</v>
          </cell>
          <cell r="F60" t="str">
            <v>M3</v>
          </cell>
          <cell r="H60">
            <v>0</v>
          </cell>
        </row>
        <row r="61">
          <cell r="B61" t="str">
            <v>MAT_C-47</v>
          </cell>
          <cell r="C61" t="str">
            <v>A. CIVILES</v>
          </cell>
          <cell r="D61" t="str">
            <v>TRITURADO DE 1/2"</v>
          </cell>
          <cell r="E61">
            <v>0</v>
          </cell>
          <cell r="F61" t="str">
            <v>M3</v>
          </cell>
          <cell r="H61">
            <v>0</v>
          </cell>
        </row>
        <row r="62">
          <cell r="B62" t="str">
            <v>MAT_C-48</v>
          </cell>
          <cell r="C62" t="str">
            <v>A. CIVILES</v>
          </cell>
          <cell r="D62" t="str">
            <v>PUNTILLA DE 3"  CON CABEZA LISA X 500 G</v>
          </cell>
          <cell r="E62">
            <v>9567.226890756303</v>
          </cell>
          <cell r="F62" t="str">
            <v>LIBRA</v>
          </cell>
          <cell r="H62">
            <v>11385</v>
          </cell>
        </row>
        <row r="63">
          <cell r="B63" t="str">
            <v>MAT_C-49</v>
          </cell>
          <cell r="C63" t="str">
            <v>A. CIVILES</v>
          </cell>
          <cell r="D63" t="str">
            <v>PUNTILLA 3"</v>
          </cell>
          <cell r="E63">
            <v>4285.7142857142862</v>
          </cell>
          <cell r="F63" t="str">
            <v>LIBRA</v>
          </cell>
          <cell r="H63">
            <v>5100</v>
          </cell>
        </row>
        <row r="64">
          <cell r="B64" t="str">
            <v>MAT_C-50</v>
          </cell>
          <cell r="C64" t="str">
            <v>A. CIVILES</v>
          </cell>
          <cell r="D64" t="str">
            <v>CUTER O BISTURI DE CORTE</v>
          </cell>
          <cell r="E64">
            <v>4286.5546218487398</v>
          </cell>
          <cell r="F64" t="str">
            <v>UND</v>
          </cell>
          <cell r="H64">
            <v>5101</v>
          </cell>
        </row>
        <row r="65">
          <cell r="B65" t="str">
            <v>MAT_C-51</v>
          </cell>
          <cell r="C65" t="str">
            <v>A. CIVILES</v>
          </cell>
          <cell r="D65" t="str">
            <v>REGLETA LARGA TIPO ANGULO</v>
          </cell>
          <cell r="E65">
            <v>33529.411764705881</v>
          </cell>
          <cell r="F65" t="str">
            <v>UND</v>
          </cell>
          <cell r="H65">
            <v>39900</v>
          </cell>
        </row>
        <row r="66">
          <cell r="B66" t="str">
            <v>MAT_C-52</v>
          </cell>
          <cell r="C66" t="str">
            <v>A. CIVILES</v>
          </cell>
          <cell r="D66" t="str">
            <v>ELEMENTOS DE SUJECION</v>
          </cell>
          <cell r="E66">
            <v>210.0840336134454</v>
          </cell>
          <cell r="F66" t="str">
            <v>UND</v>
          </cell>
          <cell r="H66">
            <v>250</v>
          </cell>
        </row>
        <row r="67">
          <cell r="B67" t="str">
            <v>MAT_C-53</v>
          </cell>
          <cell r="C67" t="str">
            <v>A. CIVILES</v>
          </cell>
          <cell r="D67" t="str">
            <v>VALDE CONCRETO DE SOPORTE ZAPATA DEL LISTON</v>
          </cell>
          <cell r="E67">
            <v>17226.89075630252</v>
          </cell>
          <cell r="F67" t="str">
            <v>UND</v>
          </cell>
          <cell r="H67">
            <v>20500</v>
          </cell>
        </row>
        <row r="68">
          <cell r="B68" t="str">
            <v>MAT_C-54</v>
          </cell>
          <cell r="C68" t="str">
            <v>A. CIVILES</v>
          </cell>
          <cell r="D68" t="str">
            <v>LECHADA DE CAL APAGADA</v>
          </cell>
          <cell r="E68">
            <v>3768.90756302521</v>
          </cell>
          <cell r="F68" t="str">
            <v>KG</v>
          </cell>
          <cell r="H68">
            <v>4485</v>
          </cell>
        </row>
        <row r="69">
          <cell r="B69" t="str">
            <v>MAT_C-55</v>
          </cell>
          <cell r="C69" t="str">
            <v>A. CIVILES</v>
          </cell>
          <cell r="D69" t="str">
            <v>MADERA EN SAPAN TABLA 20X2 CM INMUNIZADA (INCLUYE DESPERDICIO 5%</v>
          </cell>
          <cell r="E69">
            <v>72504.201680672268</v>
          </cell>
          <cell r="F69" t="str">
            <v>UND</v>
          </cell>
          <cell r="H69">
            <v>86280</v>
          </cell>
        </row>
        <row r="70">
          <cell r="B70" t="str">
            <v>MAT_C-56</v>
          </cell>
          <cell r="C70" t="str">
            <v>A. CIVILES</v>
          </cell>
          <cell r="D70" t="str">
            <v>TORNILLO ROSCADO 1/2"</v>
          </cell>
          <cell r="E70">
            <v>1512.6050420168067</v>
          </cell>
          <cell r="F70" t="str">
            <v>UND</v>
          </cell>
          <cell r="H70">
            <v>1800</v>
          </cell>
        </row>
        <row r="71">
          <cell r="B71" t="str">
            <v>MAT_C-57</v>
          </cell>
          <cell r="C71" t="str">
            <v>A. CIVILES</v>
          </cell>
          <cell r="D71" t="str">
            <v>TUERCA</v>
          </cell>
          <cell r="E71">
            <v>806.72268907563034</v>
          </cell>
          <cell r="F71" t="str">
            <v>UND</v>
          </cell>
          <cell r="H71">
            <v>960</v>
          </cell>
        </row>
        <row r="72">
          <cell r="B72" t="str">
            <v>MAT_C-58</v>
          </cell>
          <cell r="C72" t="str">
            <v>A. CIVILES</v>
          </cell>
          <cell r="D72" t="str">
            <v>ARANDELA</v>
          </cell>
          <cell r="E72">
            <v>806.72268907563034</v>
          </cell>
          <cell r="F72" t="str">
            <v>UND</v>
          </cell>
          <cell r="H72">
            <v>960</v>
          </cell>
        </row>
        <row r="73">
          <cell r="B73" t="str">
            <v>MAT_C-59</v>
          </cell>
          <cell r="C73" t="str">
            <v>A. CIVILES</v>
          </cell>
          <cell r="D73" t="str">
            <v>LECHADA TRADICIONAL (CAL + ARENA)</v>
          </cell>
          <cell r="E73">
            <v>21260.504201680673</v>
          </cell>
          <cell r="F73" t="str">
            <v>L</v>
          </cell>
          <cell r="H73">
            <v>25300</v>
          </cell>
        </row>
        <row r="74">
          <cell r="B74" t="str">
            <v>MAT_C-60</v>
          </cell>
          <cell r="C74" t="str">
            <v>A. CIVILES</v>
          </cell>
          <cell r="D74" t="str">
            <v>LADRILLO CON CUÑA (PARA QUE NO SE SALGA LA LECHADA)</v>
          </cell>
          <cell r="E74">
            <v>2415.9663865546217</v>
          </cell>
          <cell r="F74" t="str">
            <v>UND</v>
          </cell>
          <cell r="H74">
            <v>2875</v>
          </cell>
        </row>
        <row r="75">
          <cell r="B75" t="str">
            <v>MAT_C-61</v>
          </cell>
          <cell r="C75" t="str">
            <v>A. CIVILES</v>
          </cell>
          <cell r="D75" t="str">
            <v>MADERA PARA ALARGADO - INMUNIZADA (INCLUYE DESPERDICIO 5%) MEDIDAS DE 2" X 4"</v>
          </cell>
          <cell r="E75">
            <v>86878.151260504208</v>
          </cell>
          <cell r="F75" t="str">
            <v>M2</v>
          </cell>
          <cell r="H75">
            <v>103385</v>
          </cell>
        </row>
        <row r="76">
          <cell r="B76" t="str">
            <v>MAT_C-62</v>
          </cell>
          <cell r="C76" t="str">
            <v>A. CIVILES</v>
          </cell>
          <cell r="D76" t="str">
            <v>TEJA ARCILLA</v>
          </cell>
          <cell r="E76">
            <v>5798.3193277310929</v>
          </cell>
          <cell r="F76" t="str">
            <v>UND</v>
          </cell>
          <cell r="H76">
            <v>6900</v>
          </cell>
        </row>
        <row r="77">
          <cell r="B77" t="str">
            <v>MAT_C-63</v>
          </cell>
          <cell r="C77" t="str">
            <v>A. CIVILES</v>
          </cell>
          <cell r="D77" t="str">
            <v>IMPRIMACIÓN ASFALTICA</v>
          </cell>
          <cell r="E77">
            <v>46134.45378151261</v>
          </cell>
          <cell r="F77" t="str">
            <v>GAL</v>
          </cell>
          <cell r="H77">
            <v>54900</v>
          </cell>
        </row>
        <row r="78">
          <cell r="B78" t="str">
            <v>MAT_C-64</v>
          </cell>
          <cell r="C78" t="str">
            <v>A. CIVILES</v>
          </cell>
          <cell r="D78" t="str">
            <v>MANTO ASFALTICO (INCLUYE DESPERDICIO 5%)</v>
          </cell>
          <cell r="E78">
            <v>12588.235294117647</v>
          </cell>
          <cell r="F78" t="str">
            <v>M2</v>
          </cell>
          <cell r="H78">
            <v>14980</v>
          </cell>
        </row>
        <row r="79">
          <cell r="B79" t="str">
            <v>MAT_C-65</v>
          </cell>
          <cell r="C79" t="str">
            <v>A. CIVILES</v>
          </cell>
          <cell r="D79" t="str">
            <v>PINTURA BITUMINOSA</v>
          </cell>
          <cell r="E79">
            <v>65546.218487394959</v>
          </cell>
          <cell r="F79" t="str">
            <v>GAL</v>
          </cell>
          <cell r="H79">
            <v>78000</v>
          </cell>
        </row>
        <row r="80">
          <cell r="B80" t="str">
            <v>MAT_C-66</v>
          </cell>
          <cell r="C80" t="str">
            <v>A. CIVILES</v>
          </cell>
          <cell r="D80" t="str">
            <v>SELLADOR Y  ESMALTE</v>
          </cell>
          <cell r="E80">
            <v>96638.655462184877</v>
          </cell>
          <cell r="F80" t="str">
            <v>GAL</v>
          </cell>
          <cell r="H80">
            <v>115000</v>
          </cell>
        </row>
        <row r="81">
          <cell r="B81" t="str">
            <v>MAT_C-67</v>
          </cell>
          <cell r="C81" t="str">
            <v>A. CIVILES</v>
          </cell>
          <cell r="D81" t="str">
            <v>MACHIMBRE INMUNIZADO</v>
          </cell>
          <cell r="E81">
            <v>83109.243697478989</v>
          </cell>
          <cell r="F81" t="str">
            <v>M2</v>
          </cell>
          <cell r="H81">
            <v>98900</v>
          </cell>
        </row>
        <row r="82">
          <cell r="B82" t="str">
            <v>MAT_C-68</v>
          </cell>
          <cell r="C82" t="str">
            <v>A. CIVILES</v>
          </cell>
          <cell r="D82" t="str">
            <v>FLANCHE METALICO CAL 26</v>
          </cell>
          <cell r="E82">
            <v>15931.09243697479</v>
          </cell>
          <cell r="F82" t="str">
            <v>ML</v>
          </cell>
          <cell r="H82">
            <v>18958</v>
          </cell>
        </row>
        <row r="83">
          <cell r="B83" t="str">
            <v>MAT_C-69</v>
          </cell>
          <cell r="C83" t="str">
            <v>A. CIVILES</v>
          </cell>
          <cell r="D83" t="str">
            <v>REMACHES</v>
          </cell>
          <cell r="E83">
            <v>294.11764705882354</v>
          </cell>
          <cell r="F83" t="str">
            <v>UND</v>
          </cell>
          <cell r="H83">
            <v>350</v>
          </cell>
        </row>
        <row r="84">
          <cell r="B84" t="str">
            <v>MAT_C-70</v>
          </cell>
          <cell r="C84" t="str">
            <v>A. CIVILES</v>
          </cell>
          <cell r="D84" t="str">
            <v>MALLA ZARANDA METALICA (INCLUYE DESPERDICIO 5%)</v>
          </cell>
          <cell r="E84">
            <v>5966.3865546218494</v>
          </cell>
          <cell r="F84" t="str">
            <v>M2</v>
          </cell>
          <cell r="H84">
            <v>7100</v>
          </cell>
        </row>
        <row r="85">
          <cell r="B85" t="str">
            <v>MAT_C-71</v>
          </cell>
          <cell r="C85" t="str">
            <v>A. CIVILES</v>
          </cell>
          <cell r="D85" t="str">
            <v>TAPA METALICA</v>
          </cell>
          <cell r="E85">
            <v>210.0840336134454</v>
          </cell>
          <cell r="F85" t="str">
            <v>UND</v>
          </cell>
          <cell r="H85">
            <v>250</v>
          </cell>
        </row>
        <row r="86">
          <cell r="B86" t="str">
            <v>MAT_C-72</v>
          </cell>
          <cell r="C86" t="str">
            <v>A. CIVILES</v>
          </cell>
          <cell r="D86" t="str">
            <v>REVOQUE EN CAL + ARENILLA (INCLUYE DESPERDICIO 5%)</v>
          </cell>
          <cell r="E86">
            <v>17689.0756302521</v>
          </cell>
          <cell r="F86" t="str">
            <v>KG</v>
          </cell>
          <cell r="H86">
            <v>21050</v>
          </cell>
        </row>
        <row r="87">
          <cell r="B87" t="str">
            <v>MAT_C-73</v>
          </cell>
          <cell r="C87" t="str">
            <v>A. CIVILES</v>
          </cell>
          <cell r="D87" t="str">
            <v>MINERAL ULTRA FERROMINERALES</v>
          </cell>
          <cell r="E87">
            <v>26386.55462184874</v>
          </cell>
          <cell r="F87" t="str">
            <v>KG</v>
          </cell>
          <cell r="H87">
            <v>31400</v>
          </cell>
        </row>
        <row r="88">
          <cell r="B88" t="str">
            <v>MAT_C-74</v>
          </cell>
          <cell r="C88" t="str">
            <v>A. CIVILES</v>
          </cell>
          <cell r="D88" t="str">
            <v>VINIPEL ENVOPLAST DE PROTECCIÓN TRANSPARENTE X ROLLO 100 M</v>
          </cell>
          <cell r="E88">
            <v>72478.991596638662</v>
          </cell>
          <cell r="F88" t="str">
            <v>UND</v>
          </cell>
          <cell r="H88">
            <v>86250</v>
          </cell>
        </row>
        <row r="89">
          <cell r="B89" t="str">
            <v>MAT_C-75</v>
          </cell>
          <cell r="C89" t="str">
            <v>A. CIVILES</v>
          </cell>
          <cell r="D89" t="str">
            <v>CAJAS DE CARTON 60 CM X 60 CM X 60 CM</v>
          </cell>
          <cell r="E89">
            <v>6970.588235294118</v>
          </cell>
          <cell r="F89" t="str">
            <v>UND</v>
          </cell>
          <cell r="H89">
            <v>8295</v>
          </cell>
        </row>
        <row r="90">
          <cell r="B90" t="str">
            <v>MAT_C-76</v>
          </cell>
          <cell r="C90" t="str">
            <v>A. CIVILES</v>
          </cell>
          <cell r="D90" t="str">
            <v>TOPES DE PROTECCIÓN DE CARTON</v>
          </cell>
          <cell r="E90">
            <v>1465.546218487395</v>
          </cell>
          <cell r="F90" t="str">
            <v>UND</v>
          </cell>
          <cell r="H90">
            <v>1744</v>
          </cell>
        </row>
        <row r="91">
          <cell r="B91" t="str">
            <v>MAT_C-77</v>
          </cell>
          <cell r="C91" t="str">
            <v>A. CIVILES</v>
          </cell>
          <cell r="D91" t="str">
            <v>IMPRESION PLANOS Y/O AJUSTES</v>
          </cell>
          <cell r="E91">
            <v>100000</v>
          </cell>
          <cell r="F91" t="str">
            <v>GLOBAL</v>
          </cell>
          <cell r="H91">
            <v>119000</v>
          </cell>
        </row>
        <row r="92">
          <cell r="B92" t="str">
            <v>MAT_C-78</v>
          </cell>
          <cell r="C92" t="str">
            <v>A. CIVILES</v>
          </cell>
          <cell r="D92" t="str">
            <v>SEÑALIZACION GENERAL PARA OBRA</v>
          </cell>
          <cell r="E92">
            <v>180672.26890756303</v>
          </cell>
          <cell r="F92" t="str">
            <v>UND</v>
          </cell>
          <cell r="H92">
            <v>215000</v>
          </cell>
        </row>
        <row r="93">
          <cell r="B93" t="str">
            <v>MAT_C-79</v>
          </cell>
          <cell r="C93" t="str">
            <v>A. CIVILES</v>
          </cell>
          <cell r="D93" t="str">
            <v>HILO CARRETE X ROLLO</v>
          </cell>
          <cell r="E93">
            <v>48319.327731092439</v>
          </cell>
          <cell r="F93" t="str">
            <v>UND</v>
          </cell>
          <cell r="H93">
            <v>57500</v>
          </cell>
        </row>
        <row r="94">
          <cell r="B94" t="str">
            <v>MAT_C-80</v>
          </cell>
          <cell r="C94" t="str">
            <v>A. CIVILES</v>
          </cell>
          <cell r="D94" t="str">
            <v>LECHADA TRADICIONAL CAL (INCLUYE DESPERDICIO 5%)</v>
          </cell>
          <cell r="E94">
            <v>21260.504201680673</v>
          </cell>
          <cell r="F94" t="str">
            <v>KILO</v>
          </cell>
          <cell r="H94">
            <v>25300</v>
          </cell>
        </row>
        <row r="95">
          <cell r="B95" t="str">
            <v>MAT_C-81</v>
          </cell>
          <cell r="C95" t="str">
            <v>A. CIVILES</v>
          </cell>
          <cell r="D95" t="str">
            <v>MORTERO DE PEGA</v>
          </cell>
          <cell r="E95">
            <v>483.19327731092437</v>
          </cell>
          <cell r="F95" t="str">
            <v>KG</v>
          </cell>
          <cell r="H95">
            <v>575</v>
          </cell>
        </row>
        <row r="96">
          <cell r="B96" t="str">
            <v>MAT_C-82</v>
          </cell>
          <cell r="C96" t="str">
            <v>A. CIVILES</v>
          </cell>
          <cell r="D96" t="str">
            <v>CONCRETO 3000 PSI - 21 MPA MEZCLADO EN OBRA (INCLUYE EQUIPO</v>
          </cell>
          <cell r="E96">
            <v>774957.98319327738</v>
          </cell>
          <cell r="F96" t="str">
            <v>M3</v>
          </cell>
          <cell r="H96">
            <v>922200</v>
          </cell>
        </row>
        <row r="97">
          <cell r="B97" t="str">
            <v>MAT_C-83</v>
          </cell>
          <cell r="C97" t="str">
            <v>A. CIVILES</v>
          </cell>
          <cell r="D97" t="str">
            <v>FORMALETA LATERAL EN MADERA</v>
          </cell>
          <cell r="E97">
            <v>3596.6386554621849</v>
          </cell>
          <cell r="F97" t="str">
            <v>M</v>
          </cell>
          <cell r="H97">
            <v>4280</v>
          </cell>
        </row>
        <row r="98">
          <cell r="B98" t="str">
            <v>MAT_C-84</v>
          </cell>
          <cell r="C98" t="str">
            <v>A. CIVILES</v>
          </cell>
          <cell r="D98" t="str">
            <v>BASE EN CONCRETO DE 300 PSI (21 MPA) MEZCLADO EN OBRA</v>
          </cell>
          <cell r="E98">
            <v>774957.98319327738</v>
          </cell>
          <cell r="F98" t="str">
            <v>M3</v>
          </cell>
          <cell r="H98">
            <v>922200</v>
          </cell>
        </row>
        <row r="99">
          <cell r="B99" t="str">
            <v>MAT_C-85</v>
          </cell>
          <cell r="C99" t="str">
            <v>A. CIVILES</v>
          </cell>
          <cell r="D99" t="str">
            <v>MORTERO IMPERMEABILIZADO</v>
          </cell>
          <cell r="E99">
            <v>12834.453781512606</v>
          </cell>
          <cell r="F99" t="str">
            <v>KG</v>
          </cell>
          <cell r="H99">
            <v>15273</v>
          </cell>
        </row>
        <row r="100">
          <cell r="B100" t="str">
            <v>MAT_C-86</v>
          </cell>
          <cell r="C100" t="str">
            <v>A. CIVILES</v>
          </cell>
          <cell r="D100" t="str">
            <v>MEDIA CAÑA IMPERMEABILIZADA EN LA BASE (MORTERO IMPERMEAB</v>
          </cell>
          <cell r="E100">
            <v>12834.453781512606</v>
          </cell>
          <cell r="F100" t="str">
            <v>KG</v>
          </cell>
          <cell r="H100">
            <v>15273</v>
          </cell>
        </row>
        <row r="101">
          <cell r="B101" t="str">
            <v>MAT_C-87</v>
          </cell>
          <cell r="C101" t="str">
            <v>A. CIVILES</v>
          </cell>
          <cell r="D101" t="str">
            <v>TAPA EN CONCRETO DE 3000 PSI (21 MPA) FUNIDADA EN SITIO CON AGARRADERA METALICA MEDIDAS 80CM X 80XCM</v>
          </cell>
          <cell r="E101">
            <v>201008.40336134454</v>
          </cell>
          <cell r="F101" t="str">
            <v>GLOBAL</v>
          </cell>
          <cell r="H101">
            <v>239200</v>
          </cell>
        </row>
        <row r="102">
          <cell r="B102" t="str">
            <v>MAT_C-88</v>
          </cell>
          <cell r="C102" t="str">
            <v>A. CIVILES</v>
          </cell>
          <cell r="D102" t="str">
            <v>MORTERO DE PEGA PARA LADRILLO MURO</v>
          </cell>
          <cell r="E102">
            <v>483.19327731092437</v>
          </cell>
          <cell r="F102" t="str">
            <v>KG</v>
          </cell>
          <cell r="H102">
            <v>575</v>
          </cell>
        </row>
        <row r="103">
          <cell r="B103" t="str">
            <v>MAT_C-89</v>
          </cell>
          <cell r="C103" t="str">
            <v>A. CIVILES</v>
          </cell>
          <cell r="D103" t="str">
            <v>CAL APAGADA HIDRATADA "APICHADA" (INCLUYE DESPERDICIO 5%)</v>
          </cell>
          <cell r="E103">
            <v>7634.453781512605</v>
          </cell>
          <cell r="F103" t="str">
            <v>KG</v>
          </cell>
          <cell r="H103">
            <v>9085</v>
          </cell>
        </row>
        <row r="104">
          <cell r="B104" t="str">
            <v>MAT_C-90</v>
          </cell>
          <cell r="C104" t="str">
            <v>A. CIVILES</v>
          </cell>
          <cell r="D104" t="str">
            <v>AGUA SAL MEZCLA DILUIDA</v>
          </cell>
          <cell r="E104">
            <v>138.65546218487395</v>
          </cell>
          <cell r="F104" t="str">
            <v>LITRO</v>
          </cell>
          <cell r="H104">
            <v>165</v>
          </cell>
        </row>
        <row r="105">
          <cell r="B105" t="str">
            <v>MAT_C-91</v>
          </cell>
          <cell r="D105" t="str">
            <v>TORNILLO</v>
          </cell>
          <cell r="E105">
            <v>924.36974789915973</v>
          </cell>
          <cell r="F105" t="str">
            <v>UND</v>
          </cell>
          <cell r="H105">
            <v>1100</v>
          </cell>
        </row>
        <row r="106">
          <cell r="B106" t="str">
            <v>MAT_C-92</v>
          </cell>
          <cell r="D106" t="str">
            <v>CEMENTO USO GENERAL</v>
          </cell>
          <cell r="E106">
            <v>588.23529411764707</v>
          </cell>
          <cell r="F106" t="str">
            <v>KG</v>
          </cell>
          <cell r="H106">
            <v>700</v>
          </cell>
        </row>
        <row r="107">
          <cell r="B107" t="str">
            <v>MAT_C-93</v>
          </cell>
          <cell r="D107" t="str">
            <v>ARENA FINA</v>
          </cell>
          <cell r="E107">
            <v>226.89075630252103</v>
          </cell>
          <cell r="F107" t="str">
            <v>KG</v>
          </cell>
          <cell r="H107">
            <v>270</v>
          </cell>
        </row>
        <row r="108">
          <cell r="B108" t="str">
            <v>MAT_C-94</v>
          </cell>
          <cell r="D108" t="str">
            <v>MORTERO</v>
          </cell>
          <cell r="E108">
            <v>483.19327731092437</v>
          </cell>
          <cell r="F108" t="str">
            <v>KG</v>
          </cell>
          <cell r="H108">
            <v>575</v>
          </cell>
        </row>
        <row r="109">
          <cell r="B109" t="str">
            <v>MAT_C-95</v>
          </cell>
          <cell r="D109" t="str">
            <v>LECHADA AGUA CEMENTO</v>
          </cell>
          <cell r="E109">
            <v>268.9075630252101</v>
          </cell>
          <cell r="F109" t="str">
            <v>KG</v>
          </cell>
          <cell r="H109">
            <v>320</v>
          </cell>
        </row>
        <row r="110">
          <cell r="B110" t="str">
            <v>MAT_C-96</v>
          </cell>
          <cell r="D110" t="str">
            <v>ELEMENTOS DE ASEO GENERAL</v>
          </cell>
          <cell r="E110">
            <v>462184.87394957984</v>
          </cell>
          <cell r="F110" t="str">
            <v>GLOBAL</v>
          </cell>
          <cell r="H110">
            <v>550000</v>
          </cell>
        </row>
        <row r="111">
          <cell r="B111" t="str">
            <v>MAT_C-97</v>
          </cell>
          <cell r="D111" t="str">
            <v>ELEMENTOS DE RECOLECCIÓN (COSTALES + BOLSAS)</v>
          </cell>
          <cell r="E111">
            <v>147058.82352941178</v>
          </cell>
          <cell r="F111" t="str">
            <v>GLOBAL</v>
          </cell>
          <cell r="H111">
            <v>175000</v>
          </cell>
        </row>
        <row r="112">
          <cell r="B112" t="str">
            <v>MAT_C-98</v>
          </cell>
          <cell r="D112" t="str">
            <v>DISPOSICION FINAL</v>
          </cell>
          <cell r="E112">
            <v>659663.86554621847</v>
          </cell>
          <cell r="F112" t="str">
            <v>GLOBAL</v>
          </cell>
          <cell r="H112">
            <v>785000</v>
          </cell>
        </row>
        <row r="113">
          <cell r="B113" t="str">
            <v>MAT_C-99</v>
          </cell>
          <cell r="D113" t="str">
            <v>SEÑALIZACIÓN VERTICAL - INICIO DE OBRA</v>
          </cell>
          <cell r="E113">
            <v>180672.26890756303</v>
          </cell>
          <cell r="F113" t="str">
            <v>UND</v>
          </cell>
          <cell r="H113">
            <v>215000</v>
          </cell>
        </row>
        <row r="114">
          <cell r="B114" t="str">
            <v>MAT_C-100</v>
          </cell>
          <cell r="D114" t="str">
            <v>PEATON CRUCE POR LA OTRA ACERA</v>
          </cell>
          <cell r="E114">
            <v>592436.97478991596</v>
          </cell>
          <cell r="F114" t="str">
            <v>UND</v>
          </cell>
          <cell r="H114">
            <v>705000</v>
          </cell>
        </row>
        <row r="115">
          <cell r="B115" t="str">
            <v>MAT_C-101</v>
          </cell>
          <cell r="D115" t="str">
            <v>USO OBLIGATORIO DE EPP (AZUL REDONDO)</v>
          </cell>
          <cell r="E115">
            <v>42436.97478991597</v>
          </cell>
          <cell r="F115" t="str">
            <v>UND</v>
          </cell>
          <cell r="H115">
            <v>50500</v>
          </cell>
        </row>
        <row r="118">
          <cell r="B118" t="str">
            <v>MATERIALES METALICOS</v>
          </cell>
          <cell r="D118" t="str">
            <v>MATERIALES METALICOS</v>
          </cell>
        </row>
        <row r="119">
          <cell r="B119" t="str">
            <v>MAT_M-01</v>
          </cell>
          <cell r="C119" t="str">
            <v>B. METALICOS</v>
          </cell>
          <cell r="D119" t="str">
            <v>ACERO ESTRUCTURAL</v>
          </cell>
          <cell r="E119">
            <v>7100.8403361344544</v>
          </cell>
          <cell r="F119" t="str">
            <v>KG</v>
          </cell>
          <cell r="H119">
            <v>8450</v>
          </cell>
        </row>
        <row r="120">
          <cell r="B120" t="str">
            <v>MAT_M-02</v>
          </cell>
          <cell r="C120" t="str">
            <v>B. METALICOS</v>
          </cell>
          <cell r="D120" t="str">
            <v>ACERO FIGURADO GR60</v>
          </cell>
          <cell r="E120">
            <v>6050.4201680672268</v>
          </cell>
          <cell r="F120" t="str">
            <v>KG</v>
          </cell>
          <cell r="H120">
            <v>7200</v>
          </cell>
        </row>
        <row r="121">
          <cell r="B121" t="str">
            <v>MAT_M-03</v>
          </cell>
          <cell r="C121" t="str">
            <v>B. METALICOS</v>
          </cell>
          <cell r="D121" t="str">
            <v>ACERO GRADO 60</v>
          </cell>
          <cell r="E121">
            <v>4351.2605042016812</v>
          </cell>
          <cell r="F121" t="str">
            <v>KG</v>
          </cell>
          <cell r="H121">
            <v>5178</v>
          </cell>
        </row>
        <row r="122">
          <cell r="B122" t="str">
            <v>MAT_M-04</v>
          </cell>
          <cell r="C122" t="str">
            <v>B. METALICOS</v>
          </cell>
          <cell r="D122" t="str">
            <v xml:space="preserve">ALAMBRE NEGRO </v>
          </cell>
          <cell r="E122">
            <v>6300.8403361344544</v>
          </cell>
          <cell r="F122" t="str">
            <v>KG</v>
          </cell>
          <cell r="H122">
            <v>7498</v>
          </cell>
        </row>
        <row r="123">
          <cell r="B123" t="str">
            <v>MAT_M-05</v>
          </cell>
          <cell r="C123" t="str">
            <v>B. METALICOS</v>
          </cell>
          <cell r="D123" t="str">
            <v>ANCLAJE 3/8"</v>
          </cell>
          <cell r="E123">
            <v>3881.5126050420172</v>
          </cell>
          <cell r="F123" t="str">
            <v>KG</v>
          </cell>
          <cell r="H123">
            <v>4619</v>
          </cell>
        </row>
        <row r="124">
          <cell r="B124" t="str">
            <v>MAT_M-06</v>
          </cell>
          <cell r="C124" t="str">
            <v>B. METALICOS</v>
          </cell>
          <cell r="D124" t="str">
            <v>CABALLETES PARA CUBIERTA ECOROOF O SIMILAR TIPO COLONIAL</v>
          </cell>
          <cell r="E124">
            <v>56378.991596638662</v>
          </cell>
          <cell r="F124" t="str">
            <v>M</v>
          </cell>
          <cell r="H124">
            <v>67091</v>
          </cell>
        </row>
        <row r="125">
          <cell r="B125" t="str">
            <v>MAT_M-07</v>
          </cell>
          <cell r="C125" t="str">
            <v>B. METALICOS</v>
          </cell>
          <cell r="D125" t="str">
            <v>CAPELOTE PLÁSTICO PARA FIJACION E INSTALACIÓN DE CUBIERTA ECOROOF O SIMILAR</v>
          </cell>
          <cell r="E125">
            <v>2444.5378151260506</v>
          </cell>
          <cell r="F125" t="str">
            <v xml:space="preserve">UND </v>
          </cell>
          <cell r="H125">
            <v>2909</v>
          </cell>
        </row>
        <row r="126">
          <cell r="B126" t="str">
            <v>MAT_M-08</v>
          </cell>
          <cell r="C126" t="str">
            <v>B. METALICOS</v>
          </cell>
          <cell r="D126" t="str">
            <v>CONECTOR TIPO STUD 3/4 X 3-7/8 MS MD2</v>
          </cell>
          <cell r="E126">
            <v>3226.8907563025214</v>
          </cell>
          <cell r="F126" t="str">
            <v xml:space="preserve">UND </v>
          </cell>
          <cell r="H126">
            <v>3840</v>
          </cell>
        </row>
        <row r="127">
          <cell r="B127" t="str">
            <v>MAT_M-09</v>
          </cell>
          <cell r="C127" t="str">
            <v>B. METALICOS</v>
          </cell>
          <cell r="D127" t="str">
            <v>CUBIERTA EN UPVC ECOROOF O SIMILAR TIPO COLONIAL</v>
          </cell>
          <cell r="E127">
            <v>76306.722689075628</v>
          </cell>
          <cell r="F127" t="str">
            <v>M2</v>
          </cell>
          <cell r="H127">
            <v>90805</v>
          </cell>
        </row>
        <row r="128">
          <cell r="B128" t="str">
            <v>MAT_M-10</v>
          </cell>
          <cell r="C128" t="str">
            <v>B. METALICOS</v>
          </cell>
          <cell r="D128" t="str">
            <v>CUBIERTA METALICA TRAPEZOIDAL PREPINTADA 6X0,82M 0,30MM</v>
          </cell>
          <cell r="E128">
            <v>55991.596638655465</v>
          </cell>
          <cell r="F128" t="str">
            <v>M2</v>
          </cell>
          <cell r="H128">
            <v>66630</v>
          </cell>
        </row>
        <row r="129">
          <cell r="B129" t="str">
            <v>MAT_M-11</v>
          </cell>
          <cell r="C129" t="str">
            <v>B. METALICOS</v>
          </cell>
          <cell r="D129" t="str">
            <v>ESCALERA TIPO GATO EN ACERO INOXIDABLE</v>
          </cell>
          <cell r="F129" t="str">
            <v xml:space="preserve">UND </v>
          </cell>
        </row>
        <row r="130">
          <cell r="B130" t="str">
            <v>MAT_M-12</v>
          </cell>
          <cell r="C130" t="str">
            <v>B. METALICOS</v>
          </cell>
          <cell r="D130" t="str">
            <v>GANCHO O AMARRE DE FIJACIÓN PARA CUBIERTA CON CAPUCHON O TAPA PLASTICA</v>
          </cell>
          <cell r="E130">
            <v>457.98319327731093</v>
          </cell>
          <cell r="F130" t="str">
            <v xml:space="preserve">UND </v>
          </cell>
          <cell r="H130">
            <v>545</v>
          </cell>
        </row>
        <row r="131">
          <cell r="B131" t="str">
            <v>MAT_M-13</v>
          </cell>
          <cell r="C131" t="str">
            <v>B. METALICOS</v>
          </cell>
          <cell r="D131" t="str">
            <v>LAMINA COLABORANTE 2" CAL 22  0.75MM</v>
          </cell>
          <cell r="E131">
            <v>41108.403361344543</v>
          </cell>
          <cell r="F131" t="str">
            <v>M2</v>
          </cell>
          <cell r="H131">
            <v>48919</v>
          </cell>
        </row>
        <row r="132">
          <cell r="B132" t="str">
            <v>MAT_M-14</v>
          </cell>
          <cell r="C132" t="str">
            <v>B. METALICOS</v>
          </cell>
          <cell r="D132" t="str">
            <v>LAMINA GALVANIZADA 1,20 x 2,40 m CAL. 22</v>
          </cell>
          <cell r="E132">
            <v>105210.08403361346</v>
          </cell>
          <cell r="F132" t="str">
            <v xml:space="preserve">UND </v>
          </cell>
          <cell r="H132">
            <v>125200</v>
          </cell>
        </row>
        <row r="133">
          <cell r="B133" t="str">
            <v>MAT_M-15</v>
          </cell>
          <cell r="C133" t="str">
            <v>B. METALICOS</v>
          </cell>
          <cell r="D133" t="str">
            <v xml:space="preserve">LAMINA DE POLICARBONATO ALVEOLAR 6MM </v>
          </cell>
          <cell r="E133">
            <v>41428.571428571428</v>
          </cell>
          <cell r="F133" t="str">
            <v>M2</v>
          </cell>
          <cell r="H133">
            <v>49300</v>
          </cell>
        </row>
        <row r="134">
          <cell r="B134" t="str">
            <v>MAT_M-16</v>
          </cell>
          <cell r="C134" t="str">
            <v>B. METALICOS</v>
          </cell>
          <cell r="D134" t="str">
            <v>LETRERO CAM</v>
          </cell>
          <cell r="E134">
            <v>3361344.5378151261</v>
          </cell>
          <cell r="F134" t="str">
            <v xml:space="preserve">UND </v>
          </cell>
          <cell r="H134">
            <v>4000000</v>
          </cell>
        </row>
        <row r="135">
          <cell r="B135" t="str">
            <v>MAT_M-17</v>
          </cell>
          <cell r="C135" t="str">
            <v>B. METALICOS</v>
          </cell>
          <cell r="D135" t="str">
            <v>LIMATESA CUBIERTA ECOROOF TIPO COLONIAL O SIMILAR</v>
          </cell>
          <cell r="E135">
            <v>44497.478991596639</v>
          </cell>
          <cell r="F135" t="str">
            <v>M</v>
          </cell>
          <cell r="H135">
            <v>52952</v>
          </cell>
        </row>
        <row r="136">
          <cell r="B136" t="str">
            <v>MAT_M-18</v>
          </cell>
          <cell r="C136" t="str">
            <v>B. METALICOS</v>
          </cell>
          <cell r="D136" t="str">
            <v>MALLA ELECTROSOLDADA</v>
          </cell>
          <cell r="E136">
            <v>4405.8823529411766</v>
          </cell>
          <cell r="F136" t="str">
            <v>KG</v>
          </cell>
          <cell r="H136">
            <v>5243</v>
          </cell>
        </row>
        <row r="137">
          <cell r="B137" t="str">
            <v>MAT_M-19</v>
          </cell>
          <cell r="C137" t="str">
            <v>B. METALICOS</v>
          </cell>
          <cell r="D137" t="str">
            <v>PLATINA 1 1/2 X 1/4</v>
          </cell>
          <cell r="E137">
            <v>9491.5966386554628</v>
          </cell>
          <cell r="F137" t="str">
            <v>M</v>
          </cell>
          <cell r="H137">
            <v>11295</v>
          </cell>
        </row>
        <row r="138">
          <cell r="B138" t="str">
            <v>MAT_M-20</v>
          </cell>
          <cell r="C138" t="str">
            <v>B. METALICOS</v>
          </cell>
          <cell r="D138" t="str">
            <v>SOLDADURA 6013</v>
          </cell>
          <cell r="E138">
            <v>23445.378151260506</v>
          </cell>
          <cell r="F138" t="str">
            <v>KG</v>
          </cell>
          <cell r="H138">
            <v>27900</v>
          </cell>
        </row>
        <row r="139">
          <cell r="B139" t="str">
            <v>MAT_M-21</v>
          </cell>
          <cell r="C139" t="str">
            <v>B. METALICOS</v>
          </cell>
          <cell r="D139" t="str">
            <v>SOLDADURA 7018</v>
          </cell>
          <cell r="E139">
            <v>26806.722689075632</v>
          </cell>
          <cell r="F139" t="str">
            <v>KG</v>
          </cell>
          <cell r="H139">
            <v>31900</v>
          </cell>
        </row>
        <row r="140">
          <cell r="B140" t="str">
            <v>MAT_M-22</v>
          </cell>
          <cell r="C140" t="str">
            <v>B. METALICOS</v>
          </cell>
          <cell r="D140" t="str">
            <v>SOLDADURA MIG 70S X 15KG</v>
          </cell>
          <cell r="E140">
            <v>113361.34453781514</v>
          </cell>
          <cell r="F140" t="str">
            <v>KG</v>
          </cell>
          <cell r="H140">
            <v>134900</v>
          </cell>
        </row>
        <row r="141">
          <cell r="B141" t="str">
            <v>MAT_M-23</v>
          </cell>
          <cell r="C141" t="str">
            <v>B. METALICOS</v>
          </cell>
          <cell r="D141" t="str">
            <v>TEJA DE ZINC ONDULADA 2.134x0.80 m CAL 35 0.17mm</v>
          </cell>
          <cell r="E141">
            <v>17058.823529411766</v>
          </cell>
          <cell r="F141" t="str">
            <v xml:space="preserve">UND </v>
          </cell>
          <cell r="H141">
            <v>20300</v>
          </cell>
        </row>
        <row r="142">
          <cell r="B142" t="str">
            <v>MAT_M-24</v>
          </cell>
          <cell r="C142" t="str">
            <v>B. METALICOS</v>
          </cell>
          <cell r="D142" t="str">
            <v xml:space="preserve">TORNILLO AUTOPERFORANTE FIJADOR 14 X 1 1/4" </v>
          </cell>
          <cell r="E142">
            <v>1092.4369747899161</v>
          </cell>
          <cell r="F142" t="str">
            <v xml:space="preserve">UND </v>
          </cell>
          <cell r="H142">
            <v>1300</v>
          </cell>
        </row>
        <row r="143">
          <cell r="B143" t="str">
            <v>MAT_M-25</v>
          </cell>
          <cell r="C143" t="str">
            <v>B. METALICOS</v>
          </cell>
          <cell r="D143" t="str">
            <v xml:space="preserve">TORNILLO AUTOPERFORANTE FIJADOR 2-5/8" </v>
          </cell>
          <cell r="E143">
            <v>2700.840336134454</v>
          </cell>
          <cell r="F143" t="str">
            <v xml:space="preserve">UND </v>
          </cell>
          <cell r="H143">
            <v>3214</v>
          </cell>
        </row>
        <row r="144">
          <cell r="B144" t="str">
            <v>MAT_M-26</v>
          </cell>
          <cell r="C144" t="str">
            <v>B. METALICOS</v>
          </cell>
          <cell r="D144" t="str">
            <v>TUBO PARA CERRAMIENTO 1 1/2 " x 2,5 mm</v>
          </cell>
          <cell r="E144">
            <v>19111.764705882353</v>
          </cell>
          <cell r="F144" t="str">
            <v>M</v>
          </cell>
          <cell r="H144">
            <v>22743</v>
          </cell>
        </row>
        <row r="145">
          <cell r="B145" t="str">
            <v>MAT_M-27</v>
          </cell>
          <cell r="C145" t="str">
            <v>B. METALICOS</v>
          </cell>
          <cell r="D145" t="str">
            <v>TUBO PARA CERRAMIENTO 2 " x 2,5 mm</v>
          </cell>
          <cell r="E145">
            <v>18894.117647058825</v>
          </cell>
          <cell r="F145" t="str">
            <v>M</v>
          </cell>
          <cell r="H145">
            <v>22484</v>
          </cell>
        </row>
        <row r="146">
          <cell r="B146" t="str">
            <v>MAT_M-28</v>
          </cell>
          <cell r="C146" t="str">
            <v>B. METALICOS</v>
          </cell>
          <cell r="D146" t="str">
            <v>PLATINA METALICA 1/8" PARA VANOS</v>
          </cell>
          <cell r="E146">
            <v>98924.369747899167</v>
          </cell>
          <cell r="F146" t="str">
            <v>UND</v>
          </cell>
          <cell r="H146">
            <v>117720</v>
          </cell>
        </row>
        <row r="147">
          <cell r="B147" t="str">
            <v>MAT_M-29</v>
          </cell>
          <cell r="C147" t="str">
            <v>B. METALICOS</v>
          </cell>
          <cell r="D147" t="str">
            <v>PLATINA METALICA 3/16" PARA VANOS</v>
          </cell>
          <cell r="E147">
            <v>104964.70588235295</v>
          </cell>
          <cell r="F147" t="str">
            <v>UND</v>
          </cell>
          <cell r="H147">
            <v>124908</v>
          </cell>
        </row>
        <row r="148">
          <cell r="B148" t="str">
            <v>MAT_M-30</v>
          </cell>
          <cell r="C148" t="str">
            <v>B. METALICOS</v>
          </cell>
          <cell r="D148" t="str">
            <v>LÁMINA COLD ROLLED 1.85MM 1M X 2M</v>
          </cell>
          <cell r="E148">
            <v>220473.10924369749</v>
          </cell>
          <cell r="F148" t="str">
            <v>UND</v>
          </cell>
          <cell r="H148">
            <v>262363</v>
          </cell>
        </row>
        <row r="149">
          <cell r="B149" t="str">
            <v>MAT_M-31</v>
          </cell>
          <cell r="C149" t="str">
            <v>B. METALICOS</v>
          </cell>
          <cell r="D149" t="str">
            <v xml:space="preserve">LÁMINA POLICARBONATO MACIZO 205 </v>
          </cell>
          <cell r="E149">
            <v>1391085.7142857143</v>
          </cell>
          <cell r="F149" t="str">
            <v>UND</v>
          </cell>
          <cell r="H149">
            <v>1655392</v>
          </cell>
        </row>
        <row r="150">
          <cell r="B150" t="str">
            <v>MAT_M-32</v>
          </cell>
          <cell r="C150" t="str">
            <v>B. METALICOS</v>
          </cell>
          <cell r="D150" t="str">
            <v>ÁNGULO 1 X 1/8 6M A36</v>
          </cell>
          <cell r="E150">
            <v>28487.394957983193</v>
          </cell>
          <cell r="F150" t="str">
            <v>UND</v>
          </cell>
          <cell r="H150">
            <v>33900</v>
          </cell>
        </row>
        <row r="151">
          <cell r="B151" t="str">
            <v>MAT_M-33</v>
          </cell>
          <cell r="C151" t="str">
            <v>B. METALICOS</v>
          </cell>
          <cell r="D151" t="str">
            <v>CANALETA METALICA 12X5 CALIBRE 22 (INCLUYE DESPERDICIO 5%)</v>
          </cell>
          <cell r="E151">
            <v>73529.411764705888</v>
          </cell>
          <cell r="F151" t="str">
            <v>ML</v>
          </cell>
          <cell r="H151">
            <v>87500</v>
          </cell>
        </row>
        <row r="152">
          <cell r="B152" t="str">
            <v>MAT_M-34</v>
          </cell>
          <cell r="C152" t="str">
            <v>B. METALICOS</v>
          </cell>
          <cell r="D152" t="str">
            <v>SALIDA DE 4" METALICA + ADPTADOR</v>
          </cell>
          <cell r="E152">
            <v>12605.042016806723</v>
          </cell>
          <cell r="F152" t="str">
            <v>UND</v>
          </cell>
          <cell r="H152">
            <v>15000</v>
          </cell>
        </row>
        <row r="153">
          <cell r="B153" t="str">
            <v>MAT_M-35</v>
          </cell>
          <cell r="C153" t="str">
            <v>B. METALICOS</v>
          </cell>
          <cell r="D153" t="str">
            <v>TORNILLO, ANCLAJE FIJACIÓN CADA 50 CM</v>
          </cell>
          <cell r="E153">
            <v>3361.3445378151264</v>
          </cell>
          <cell r="F153" t="str">
            <v>UND</v>
          </cell>
          <cell r="H153">
            <v>4000</v>
          </cell>
        </row>
        <row r="154">
          <cell r="B154" t="str">
            <v>MAT_M-36</v>
          </cell>
          <cell r="D154" t="str">
            <v>MALLA ELECTROSOLDADA 20X20  - 8.5MM (INCLUYE DESPERDICIO 5%</v>
          </cell>
          <cell r="E154">
            <v>18264.705882352941</v>
          </cell>
          <cell r="F154" t="str">
            <v>M2</v>
          </cell>
          <cell r="H154">
            <v>21735</v>
          </cell>
        </row>
        <row r="155">
          <cell r="B155" t="str">
            <v>MAT_M-37</v>
          </cell>
          <cell r="D155" t="str">
            <v>ALAMBRE DE AMARRE</v>
          </cell>
          <cell r="E155">
            <v>1449.5798319327732</v>
          </cell>
          <cell r="F155" t="str">
            <v>KG</v>
          </cell>
          <cell r="H155">
            <v>1725</v>
          </cell>
        </row>
        <row r="160">
          <cell r="B160" t="str">
            <v>MATERIALES HIDROSANITARIOS</v>
          </cell>
        </row>
        <row r="162">
          <cell r="B162" t="str">
            <v>MAT_H-01</v>
          </cell>
          <cell r="C162" t="str">
            <v>C. HIDROSANITARIO</v>
          </cell>
          <cell r="D162" t="str">
            <v>ADAPTADOR MACHO PVC PRESION 1/2"</v>
          </cell>
          <cell r="E162">
            <v>549.57983193277312</v>
          </cell>
          <cell r="F162" t="str">
            <v>UND</v>
          </cell>
          <cell r="H162">
            <v>654</v>
          </cell>
        </row>
        <row r="163">
          <cell r="B163" t="str">
            <v>MAT_H-02</v>
          </cell>
          <cell r="C163" t="str">
            <v>C. HIDROSANITARIO</v>
          </cell>
          <cell r="D163" t="str">
            <v>ADAPTADOR MACHO PVC PRESION 3/4"</v>
          </cell>
          <cell r="E163">
            <v>995.79831932773118</v>
          </cell>
          <cell r="F163" t="str">
            <v>UND</v>
          </cell>
          <cell r="H163">
            <v>1185</v>
          </cell>
        </row>
        <row r="164">
          <cell r="B164" t="str">
            <v>MAT_H-03</v>
          </cell>
          <cell r="C164" t="str">
            <v>C. HIDROSANITARIO</v>
          </cell>
          <cell r="D164" t="str">
            <v>ADAPTADOR MACHO PVC PRESION 1"</v>
          </cell>
          <cell r="E164">
            <v>2078.9915966386557</v>
          </cell>
          <cell r="F164" t="str">
            <v>UND</v>
          </cell>
          <cell r="H164">
            <v>2474</v>
          </cell>
        </row>
        <row r="165">
          <cell r="B165" t="str">
            <v>MAT_H-04</v>
          </cell>
          <cell r="C165" t="str">
            <v>C. HIDROSANITARIO</v>
          </cell>
          <cell r="D165" t="str">
            <v>ADAPTADOR MACHO PVC PRESION 1 1/2"</v>
          </cell>
          <cell r="E165">
            <v>5126.8907563025214</v>
          </cell>
          <cell r="F165" t="str">
            <v>UND</v>
          </cell>
          <cell r="H165">
            <v>6101</v>
          </cell>
        </row>
        <row r="166">
          <cell r="B166" t="str">
            <v>MAT_H-05</v>
          </cell>
          <cell r="C166" t="str">
            <v>C. HIDROSANITARIO</v>
          </cell>
          <cell r="D166" t="str">
            <v>ADAPTADOR MACHO PVC PRESION 2"</v>
          </cell>
          <cell r="E166">
            <v>7324.3697478991598</v>
          </cell>
          <cell r="F166" t="str">
            <v>UND</v>
          </cell>
          <cell r="H166">
            <v>8716</v>
          </cell>
        </row>
        <row r="167">
          <cell r="B167" t="str">
            <v>MAT_H-06</v>
          </cell>
          <cell r="C167" t="str">
            <v>C. HIDROSANITARIO</v>
          </cell>
          <cell r="D167" t="str">
            <v>ADAPTADOR ROSCADO MACHO CPVC PRESION 1/2"</v>
          </cell>
          <cell r="E167">
            <v>2126.0504201680674</v>
          </cell>
          <cell r="F167" t="str">
            <v>UND</v>
          </cell>
          <cell r="H167">
            <v>2530</v>
          </cell>
        </row>
        <row r="168">
          <cell r="B168" t="str">
            <v>MAT_H-07</v>
          </cell>
          <cell r="C168" t="str">
            <v>C. HIDROSANITARIO</v>
          </cell>
          <cell r="D168" t="str">
            <v>ADAPTADOR ROSCADO MACHO CPVC PRESION 3/4"</v>
          </cell>
          <cell r="E168">
            <v>2613.4453781512607</v>
          </cell>
          <cell r="F168" t="str">
            <v>UND</v>
          </cell>
          <cell r="H168">
            <v>3110</v>
          </cell>
        </row>
        <row r="169">
          <cell r="B169" t="str">
            <v>MAT_H-08</v>
          </cell>
          <cell r="C169" t="str">
            <v>C. HIDROSANITARIO</v>
          </cell>
          <cell r="D169" t="str">
            <v>ADAPTADOR ROSCADO MACHO CPVC PRESION 1"</v>
          </cell>
          <cell r="E169">
            <v>15768.90756302521</v>
          </cell>
          <cell r="F169" t="str">
            <v>UND</v>
          </cell>
          <cell r="H169">
            <v>18765</v>
          </cell>
        </row>
        <row r="171">
          <cell r="B171" t="str">
            <v>MAT_H-09</v>
          </cell>
          <cell r="C171" t="str">
            <v>C. HIDROSANITARIO</v>
          </cell>
          <cell r="D171" t="str">
            <v>ADAPTADOR HEMBRA PVC PRESION 1/2"</v>
          </cell>
          <cell r="E171">
            <v>621.00840336134456</v>
          </cell>
          <cell r="F171" t="str">
            <v>UND</v>
          </cell>
          <cell r="H171">
            <v>739</v>
          </cell>
        </row>
        <row r="172">
          <cell r="B172" t="str">
            <v>MAT_H-10</v>
          </cell>
          <cell r="C172" t="str">
            <v>C. HIDROSANITARIO</v>
          </cell>
          <cell r="D172" t="str">
            <v>ADAPTADOR HEMBRA PVC PRESION 3/4"</v>
          </cell>
          <cell r="E172">
            <v>1116.8067226890757</v>
          </cell>
          <cell r="F172" t="str">
            <v>UND</v>
          </cell>
          <cell r="H172">
            <v>1329</v>
          </cell>
        </row>
        <row r="173">
          <cell r="B173" t="str">
            <v>MAT_H-11</v>
          </cell>
          <cell r="C173" t="str">
            <v>C. HIDROSANITARIO</v>
          </cell>
          <cell r="D173" t="str">
            <v>ADAPTADOR HEMBRA PVC PRESION 1"</v>
          </cell>
          <cell r="E173">
            <v>2489.0756302521008</v>
          </cell>
          <cell r="F173" t="str">
            <v>UND</v>
          </cell>
          <cell r="H173">
            <v>2962</v>
          </cell>
        </row>
        <row r="174">
          <cell r="B174" t="str">
            <v>MAT_H-12</v>
          </cell>
          <cell r="C174" t="str">
            <v>C. HIDROSANITARIO</v>
          </cell>
          <cell r="D174" t="str">
            <v>ADAPTADOR HEMBRA PVC PRESION 1 1/2"</v>
          </cell>
          <cell r="E174">
            <v>6881.5126050420167</v>
          </cell>
          <cell r="F174" t="str">
            <v>UND</v>
          </cell>
          <cell r="H174">
            <v>8189</v>
          </cell>
        </row>
        <row r="175">
          <cell r="B175" t="str">
            <v>MAT_H-13</v>
          </cell>
          <cell r="C175" t="str">
            <v>C. HIDROSANITARIO</v>
          </cell>
          <cell r="D175" t="str">
            <v>ADAPTADOR HEMBRA PVC PRESION 2"</v>
          </cell>
          <cell r="E175">
            <v>12250.420168067227</v>
          </cell>
          <cell r="F175" t="str">
            <v>UND</v>
          </cell>
          <cell r="H175">
            <v>14578</v>
          </cell>
        </row>
        <row r="176">
          <cell r="B176" t="str">
            <v>MAT_H-14</v>
          </cell>
          <cell r="C176" t="str">
            <v>C. HIDROSANITARIO</v>
          </cell>
          <cell r="D176" t="str">
            <v>ADAPTADOR ROSCADO HEMBRA CPVC PRESION 1/2"</v>
          </cell>
          <cell r="E176">
            <v>3334.453781512605</v>
          </cell>
          <cell r="F176" t="str">
            <v>UND</v>
          </cell>
          <cell r="H176">
            <v>3968</v>
          </cell>
        </row>
        <row r="177">
          <cell r="B177" t="str">
            <v>MAT_H-15</v>
          </cell>
          <cell r="C177" t="str">
            <v>C. HIDROSANITARIO</v>
          </cell>
          <cell r="D177" t="str">
            <v>ADAPTADOR ROSCADO HEMBRA CPVC PRESION 3/4"</v>
          </cell>
          <cell r="E177">
            <v>4064.7058823529414</v>
          </cell>
          <cell r="F177" t="str">
            <v>UND</v>
          </cell>
          <cell r="H177">
            <v>4837</v>
          </cell>
        </row>
        <row r="179">
          <cell r="B179" t="str">
            <v>MAT_H-16</v>
          </cell>
          <cell r="C179" t="str">
            <v>C. HIDROSANITARIO</v>
          </cell>
          <cell r="D179" t="str">
            <v>CINTA PVC O-22</v>
          </cell>
          <cell r="E179">
            <v>83468.067226890766</v>
          </cell>
          <cell r="F179" t="str">
            <v>M</v>
          </cell>
          <cell r="H179">
            <v>99327</v>
          </cell>
        </row>
        <row r="181">
          <cell r="B181" t="str">
            <v>MAT_H-17</v>
          </cell>
          <cell r="C181" t="str">
            <v>C. HIDROSANITARIO</v>
          </cell>
          <cell r="D181" t="str">
            <v>CHECK ANTI-RETORNO 1/2” DZR HEMBRA X 1/2” MACHO</v>
          </cell>
          <cell r="E181">
            <v>20272.268907563026</v>
          </cell>
          <cell r="F181" t="str">
            <v>UND</v>
          </cell>
          <cell r="H181">
            <v>24124</v>
          </cell>
        </row>
        <row r="182">
          <cell r="B182" t="str">
            <v>MAT_H-18</v>
          </cell>
          <cell r="C182" t="str">
            <v>C. HIDROSANITARIO</v>
          </cell>
          <cell r="D182" t="str">
            <v>CHEQUE CORTINA 1/2"</v>
          </cell>
          <cell r="E182">
            <v>18403.361344537814</v>
          </cell>
          <cell r="F182" t="str">
            <v>UND</v>
          </cell>
          <cell r="H182">
            <v>21900</v>
          </cell>
        </row>
        <row r="184">
          <cell r="B184" t="str">
            <v>MAT_H-19</v>
          </cell>
          <cell r="C184" t="str">
            <v>C. HIDROSANITARIO</v>
          </cell>
          <cell r="D184" t="str">
            <v>CODO 45 PVC PRESION 1/2"</v>
          </cell>
          <cell r="E184">
            <v>1316.8067226890757</v>
          </cell>
          <cell r="F184" t="str">
            <v>UND</v>
          </cell>
          <cell r="H184">
            <v>1567</v>
          </cell>
        </row>
        <row r="185">
          <cell r="B185" t="str">
            <v>MAT_H-20</v>
          </cell>
          <cell r="C185" t="str">
            <v>C. HIDROSANITARIO</v>
          </cell>
          <cell r="D185" t="str">
            <v>CODO 45 PVC PRESION 3/4"</v>
          </cell>
          <cell r="E185">
            <v>2104.201680672269</v>
          </cell>
          <cell r="F185" t="str">
            <v>UND</v>
          </cell>
          <cell r="H185">
            <v>2504</v>
          </cell>
        </row>
        <row r="186">
          <cell r="B186" t="str">
            <v>MAT_H-21</v>
          </cell>
          <cell r="C186" t="str">
            <v>C. HIDROSANITARIO</v>
          </cell>
          <cell r="D186" t="str">
            <v>CODO 45 PVC PRESION 1"</v>
          </cell>
          <cell r="E186">
            <v>4006.7226890756306</v>
          </cell>
          <cell r="F186" t="str">
            <v>UND</v>
          </cell>
          <cell r="H186">
            <v>4768</v>
          </cell>
        </row>
        <row r="187">
          <cell r="B187" t="str">
            <v>MAT_H-22</v>
          </cell>
          <cell r="C187" t="str">
            <v>C. HIDROSANITARIO</v>
          </cell>
          <cell r="D187" t="str">
            <v>CODO 45 PVC PRESION 1 1/2"</v>
          </cell>
          <cell r="E187">
            <v>9715.1260504201691</v>
          </cell>
          <cell r="F187" t="str">
            <v>UND</v>
          </cell>
          <cell r="H187">
            <v>11561</v>
          </cell>
        </row>
        <row r="188">
          <cell r="B188" t="str">
            <v>MAT_H-23</v>
          </cell>
          <cell r="C188" t="str">
            <v>C. HIDROSANITARIO</v>
          </cell>
          <cell r="D188" t="str">
            <v>CODO 45 PVC PRESION 2"</v>
          </cell>
          <cell r="E188">
            <v>16063.865546218489</v>
          </cell>
          <cell r="F188" t="str">
            <v>UND</v>
          </cell>
          <cell r="H188">
            <v>19116</v>
          </cell>
        </row>
        <row r="189">
          <cell r="B189" t="str">
            <v>MAT_H-24</v>
          </cell>
          <cell r="C189" t="str">
            <v>C. HIDROSANITARIO</v>
          </cell>
          <cell r="D189" t="str">
            <v>CODO 45 CPVC PRESION 1/2"</v>
          </cell>
          <cell r="E189">
            <v>1952.9411764705883</v>
          </cell>
          <cell r="F189" t="str">
            <v>UND</v>
          </cell>
          <cell r="H189">
            <v>2324</v>
          </cell>
        </row>
        <row r="190">
          <cell r="B190" t="str">
            <v>MAT_H-25</v>
          </cell>
          <cell r="C190" t="str">
            <v>C. HIDROSANITARIO</v>
          </cell>
          <cell r="D190" t="str">
            <v>CODO 45 CPVC PRESION 3/4"</v>
          </cell>
          <cell r="E190">
            <v>3531.09243697479</v>
          </cell>
          <cell r="F190" t="str">
            <v>UND</v>
          </cell>
          <cell r="H190">
            <v>4202</v>
          </cell>
        </row>
        <row r="191">
          <cell r="B191" t="str">
            <v>MAT_H-26</v>
          </cell>
          <cell r="C191" t="str">
            <v>C. HIDROSANITARIO</v>
          </cell>
          <cell r="D191" t="str">
            <v>CODO 45 CPVC PRESION 1"</v>
          </cell>
          <cell r="E191">
            <v>9288.2352941176468</v>
          </cell>
          <cell r="F191" t="str">
            <v>UND</v>
          </cell>
          <cell r="H191">
            <v>11053</v>
          </cell>
        </row>
        <row r="193">
          <cell r="B193" t="str">
            <v>MAT_H-27</v>
          </cell>
          <cell r="C193" t="str">
            <v>C. HIDROSANITARIO</v>
          </cell>
          <cell r="D193" t="str">
            <v>CODO 22 1/2 PVC SANITARIO 2"</v>
          </cell>
          <cell r="E193">
            <v>5707.5630252100846</v>
          </cell>
          <cell r="F193" t="str">
            <v>UND</v>
          </cell>
          <cell r="H193">
            <v>6792</v>
          </cell>
        </row>
        <row r="194">
          <cell r="B194" t="str">
            <v>MAT_H-28</v>
          </cell>
          <cell r="C194" t="str">
            <v>C. HIDROSANITARIO</v>
          </cell>
          <cell r="D194" t="str">
            <v>CODO 22 1/2 PVC SANITARIO 3"</v>
          </cell>
          <cell r="E194">
            <v>10853.781512605043</v>
          </cell>
          <cell r="F194" t="str">
            <v>UND</v>
          </cell>
          <cell r="H194">
            <v>12916</v>
          </cell>
        </row>
        <row r="195">
          <cell r="B195" t="str">
            <v>MAT_H-29</v>
          </cell>
          <cell r="C195" t="str">
            <v>C. HIDROSANITARIO</v>
          </cell>
          <cell r="D195" t="str">
            <v>CODO 22 1/2 PVC SANITARIO 4"</v>
          </cell>
          <cell r="E195">
            <v>18016.806722689078</v>
          </cell>
          <cell r="F195" t="str">
            <v>UND</v>
          </cell>
          <cell r="H195">
            <v>21440</v>
          </cell>
        </row>
        <row r="196">
          <cell r="B196" t="str">
            <v>MAT_H-30</v>
          </cell>
          <cell r="C196" t="str">
            <v>C. HIDROSANITARIO</v>
          </cell>
          <cell r="D196" t="str">
            <v>CODO 22 1/2 PVC SANITARIO 6"</v>
          </cell>
          <cell r="E196">
            <v>173157.14285714287</v>
          </cell>
          <cell r="F196" t="str">
            <v>UND</v>
          </cell>
          <cell r="H196">
            <v>206057</v>
          </cell>
        </row>
        <row r="197">
          <cell r="B197" t="str">
            <v>MAT_H-31</v>
          </cell>
          <cell r="C197" t="str">
            <v>C. HIDROSANITARIO</v>
          </cell>
          <cell r="D197" t="str">
            <v>CODO 45 PVC SANITARIO 1 1/2"</v>
          </cell>
          <cell r="E197">
            <v>4045.3781512605042</v>
          </cell>
          <cell r="F197" t="str">
            <v>UND</v>
          </cell>
          <cell r="H197">
            <v>4814</v>
          </cell>
        </row>
        <row r="198">
          <cell r="B198" t="str">
            <v>MAT_H-32</v>
          </cell>
          <cell r="C198" t="str">
            <v>C. HIDROSANITARIO</v>
          </cell>
          <cell r="D198" t="str">
            <v>CODO 45 PVC SANITARIO 2"</v>
          </cell>
          <cell r="E198">
            <v>4906.7226890756301</v>
          </cell>
          <cell r="F198" t="str">
            <v>UND</v>
          </cell>
          <cell r="H198">
            <v>5839</v>
          </cell>
        </row>
        <row r="199">
          <cell r="B199" t="str">
            <v>MAT_H-33</v>
          </cell>
          <cell r="C199" t="str">
            <v>C. HIDROSANITARIO</v>
          </cell>
          <cell r="D199" t="str">
            <v>CODO 45 PVC SANITARIO 3"</v>
          </cell>
          <cell r="E199">
            <v>10545.378151260506</v>
          </cell>
          <cell r="F199" t="str">
            <v>UND</v>
          </cell>
          <cell r="H199">
            <v>12549</v>
          </cell>
        </row>
        <row r="200">
          <cell r="B200" t="str">
            <v>MAT_H-34</v>
          </cell>
          <cell r="C200" t="str">
            <v>C. HIDROSANITARIO</v>
          </cell>
          <cell r="D200" t="str">
            <v>CODO PVC 4" AGUAS LLUVIAS ENTRADA Y SALIDA</v>
          </cell>
          <cell r="E200">
            <v>4642.8571428571431</v>
          </cell>
          <cell r="F200" t="str">
            <v>UND</v>
          </cell>
          <cell r="H200">
            <v>5525</v>
          </cell>
        </row>
        <row r="201">
          <cell r="B201" t="str">
            <v>MAT_H-35</v>
          </cell>
          <cell r="C201" t="str">
            <v>C. HIDROSANITARIO</v>
          </cell>
          <cell r="D201" t="str">
            <v>CODO 45 PVC SANITARIO 6"</v>
          </cell>
          <cell r="E201">
            <v>67538.655462184877</v>
          </cell>
          <cell r="F201" t="str">
            <v>UND</v>
          </cell>
          <cell r="H201">
            <v>80371</v>
          </cell>
        </row>
        <row r="203">
          <cell r="B203" t="str">
            <v>MAT_H-36</v>
          </cell>
          <cell r="C203" t="str">
            <v>C. HIDROSANITARIO</v>
          </cell>
          <cell r="D203" t="str">
            <v>CODO 90 PVC PRESION 1/2"</v>
          </cell>
          <cell r="E203">
            <v>797.47899159663871</v>
          </cell>
          <cell r="F203" t="str">
            <v>UND</v>
          </cell>
          <cell r="H203">
            <v>949</v>
          </cell>
        </row>
        <row r="204">
          <cell r="B204" t="str">
            <v>MAT_H-37</v>
          </cell>
          <cell r="C204" t="str">
            <v>C. HIDROSANITARIO</v>
          </cell>
          <cell r="D204" t="str">
            <v>CODO 90 PVC PRESION 3/4"</v>
          </cell>
          <cell r="E204">
            <v>1276.4705882352941</v>
          </cell>
          <cell r="F204" t="str">
            <v>UND</v>
          </cell>
          <cell r="H204">
            <v>1519</v>
          </cell>
        </row>
        <row r="205">
          <cell r="B205" t="str">
            <v>MAT_H-38</v>
          </cell>
          <cell r="C205" t="str">
            <v>C. HIDROSANITARIO</v>
          </cell>
          <cell r="D205" t="str">
            <v>CODO 90 PVC PRESION 1"</v>
          </cell>
          <cell r="E205">
            <v>2494.9579831932774</v>
          </cell>
          <cell r="F205" t="str">
            <v>UND</v>
          </cell>
          <cell r="H205">
            <v>2969</v>
          </cell>
        </row>
        <row r="206">
          <cell r="B206" t="str">
            <v>MAT_H-39</v>
          </cell>
          <cell r="C206" t="str">
            <v>C. HIDROSANITARIO</v>
          </cell>
          <cell r="D206" t="str">
            <v>CODO 90 PVC PRESION 1 1/2"</v>
          </cell>
          <cell r="E206">
            <v>8947.0588235294126</v>
          </cell>
          <cell r="F206" t="str">
            <v>UND</v>
          </cell>
          <cell r="H206">
            <v>10647</v>
          </cell>
        </row>
        <row r="207">
          <cell r="B207" t="str">
            <v>MAT_H-40</v>
          </cell>
          <cell r="C207" t="str">
            <v>C. HIDROSANITARIO</v>
          </cell>
          <cell r="D207" t="str">
            <v>CODO 90 PVC PRESION 2"</v>
          </cell>
          <cell r="E207">
            <v>14663.025210084033</v>
          </cell>
          <cell r="F207" t="str">
            <v>UND</v>
          </cell>
          <cell r="H207">
            <v>17449</v>
          </cell>
        </row>
        <row r="208">
          <cell r="B208" t="str">
            <v>MAT_H-41</v>
          </cell>
          <cell r="C208" t="str">
            <v>C. HIDROSANITARIO</v>
          </cell>
          <cell r="D208" t="str">
            <v>CODO 90 CPVC PRESION 1/2"</v>
          </cell>
          <cell r="E208">
            <v>1952.9411764705883</v>
          </cell>
          <cell r="F208" t="str">
            <v>UND</v>
          </cell>
          <cell r="H208">
            <v>2324</v>
          </cell>
        </row>
        <row r="209">
          <cell r="B209" t="str">
            <v>MAT_H-42</v>
          </cell>
          <cell r="C209" t="str">
            <v>C. HIDROSANITARIO</v>
          </cell>
          <cell r="D209" t="str">
            <v>CODO 90 CPVC PRESION 3/4"</v>
          </cell>
          <cell r="E209">
            <v>3531.09243697479</v>
          </cell>
          <cell r="F209" t="str">
            <v>UND</v>
          </cell>
          <cell r="H209">
            <v>4202</v>
          </cell>
        </row>
        <row r="210">
          <cell r="B210" t="str">
            <v>MAT_H-43</v>
          </cell>
          <cell r="C210" t="str">
            <v>C. HIDROSANITARIO</v>
          </cell>
          <cell r="D210" t="str">
            <v>CODO 90 CPVC PRESION 1"</v>
          </cell>
          <cell r="E210">
            <v>10367.226890756303</v>
          </cell>
          <cell r="F210" t="str">
            <v>UND</v>
          </cell>
          <cell r="H210">
            <v>12337</v>
          </cell>
        </row>
        <row r="212">
          <cell r="B212" t="str">
            <v>MAT_H-44</v>
          </cell>
          <cell r="C212" t="str">
            <v>C. HIDROSANITARIO</v>
          </cell>
          <cell r="D212" t="str">
            <v>CODO 90 PVC SANITARIO 1 1/2"</v>
          </cell>
          <cell r="E212">
            <v>3884.8739495798322</v>
          </cell>
          <cell r="F212" t="str">
            <v>UND</v>
          </cell>
          <cell r="H212">
            <v>4623</v>
          </cell>
        </row>
        <row r="213">
          <cell r="B213" t="str">
            <v>MAT_H-45</v>
          </cell>
          <cell r="C213" t="str">
            <v>C. HIDROSANITARIO</v>
          </cell>
          <cell r="D213" t="str">
            <v>CODO 90 PVC SANITARIO 2"</v>
          </cell>
          <cell r="E213">
            <v>4576.4705882352946</v>
          </cell>
          <cell r="F213" t="str">
            <v>UND</v>
          </cell>
          <cell r="H213">
            <v>5446</v>
          </cell>
        </row>
        <row r="214">
          <cell r="B214" t="str">
            <v>MAT_H-46</v>
          </cell>
          <cell r="C214" t="str">
            <v>C. HIDROSANITARIO</v>
          </cell>
          <cell r="D214" t="str">
            <v>CODO 90 PVC SANITARIO 3"</v>
          </cell>
          <cell r="E214">
            <v>10242.01680672269</v>
          </cell>
          <cell r="F214" t="str">
            <v>UND</v>
          </cell>
          <cell r="H214">
            <v>12188</v>
          </cell>
        </row>
        <row r="215">
          <cell r="B215" t="str">
            <v>MAT_H-47</v>
          </cell>
          <cell r="C215" t="str">
            <v>C. HIDROSANITARIO</v>
          </cell>
          <cell r="D215" t="str">
            <v>CODO 90 PVC SANITARIO 4"</v>
          </cell>
          <cell r="E215">
            <v>18430.252100840338</v>
          </cell>
          <cell r="F215" t="str">
            <v>UND</v>
          </cell>
          <cell r="H215">
            <v>21932</v>
          </cell>
        </row>
        <row r="216">
          <cell r="B216" t="str">
            <v>MAT_H-48</v>
          </cell>
          <cell r="C216" t="str">
            <v>C. HIDROSANITARIO</v>
          </cell>
          <cell r="D216" t="str">
            <v>CODO 90 PVC SANITARIO 6"</v>
          </cell>
          <cell r="E216">
            <v>139734.45378151262</v>
          </cell>
          <cell r="F216" t="str">
            <v>UND</v>
          </cell>
          <cell r="H216">
            <v>166284</v>
          </cell>
        </row>
        <row r="218">
          <cell r="B218" t="str">
            <v>MAT_H-49</v>
          </cell>
          <cell r="C218" t="str">
            <v>C. HIDROSANITARIO</v>
          </cell>
          <cell r="D218" t="str">
            <v>CODO REVENTILADO 3X2</v>
          </cell>
          <cell r="E218">
            <v>29010.084033613446</v>
          </cell>
          <cell r="F218" t="str">
            <v>UND</v>
          </cell>
          <cell r="H218">
            <v>34522</v>
          </cell>
        </row>
        <row r="219">
          <cell r="B219" t="str">
            <v>MAT_H-50</v>
          </cell>
          <cell r="C219" t="str">
            <v>C. HIDROSANITARIO</v>
          </cell>
          <cell r="D219" t="str">
            <v>CODO REVENTILADO 4X2</v>
          </cell>
          <cell r="E219">
            <v>38841.176470588238</v>
          </cell>
          <cell r="F219" t="str">
            <v>UND</v>
          </cell>
          <cell r="H219">
            <v>46221</v>
          </cell>
        </row>
        <row r="221">
          <cell r="B221" t="str">
            <v>MAT_H-51</v>
          </cell>
          <cell r="C221" t="str">
            <v>C. HIDROSANITARIO</v>
          </cell>
          <cell r="D221" t="str">
            <v>LIMPIADOR PARA PVC Y CPVC (1/4 G</v>
          </cell>
          <cell r="E221">
            <v>60928.571428571435</v>
          </cell>
          <cell r="F221" t="str">
            <v>UND</v>
          </cell>
          <cell r="H221">
            <v>72505</v>
          </cell>
        </row>
        <row r="222">
          <cell r="B222" t="str">
            <v>MAT_H-52</v>
          </cell>
          <cell r="C222" t="str">
            <v>C. HIDROSANITARIO</v>
          </cell>
          <cell r="D222" t="str">
            <v>SOLDADURA PVC NTC 576 (1/8 GL.</v>
          </cell>
          <cell r="E222">
            <v>41596.638655462186</v>
          </cell>
          <cell r="F222" t="str">
            <v>UND</v>
          </cell>
          <cell r="H222">
            <v>49500</v>
          </cell>
        </row>
        <row r="223">
          <cell r="B223" t="str">
            <v>MAT_H-53</v>
          </cell>
          <cell r="C223" t="str">
            <v>C. HIDROSANITARIO</v>
          </cell>
          <cell r="D223" t="str">
            <v>SOLDADURA CPVC 1/4 Gln</v>
          </cell>
          <cell r="E223">
            <v>135484.03361344538</v>
          </cell>
          <cell r="F223" t="str">
            <v>UND</v>
          </cell>
          <cell r="H223">
            <v>161226</v>
          </cell>
        </row>
        <row r="225">
          <cell r="B225" t="str">
            <v>MAT_H-54</v>
          </cell>
          <cell r="C225" t="str">
            <v>C. HIDROSANITARIO</v>
          </cell>
          <cell r="D225" t="str">
            <v>PEGANTE PVC</v>
          </cell>
          <cell r="E225">
            <v>1739.4957983193278</v>
          </cell>
          <cell r="F225" t="str">
            <v>UND</v>
          </cell>
          <cell r="H225">
            <v>2070</v>
          </cell>
        </row>
        <row r="227">
          <cell r="B227" t="str">
            <v>MAT_H-55</v>
          </cell>
          <cell r="C227" t="str">
            <v>C. HIDROSANITARIO</v>
          </cell>
          <cell r="D227" t="str">
            <v>TAPÓN ROSCADO PVC 1/2</v>
          </cell>
          <cell r="E227">
            <v>454.62184873949582</v>
          </cell>
          <cell r="F227" t="str">
            <v>UND</v>
          </cell>
          <cell r="H227">
            <v>541</v>
          </cell>
        </row>
        <row r="228">
          <cell r="B228" t="str">
            <v>MAT_H-56</v>
          </cell>
          <cell r="C228" t="str">
            <v>C. HIDROSANITARIO</v>
          </cell>
          <cell r="D228" t="str">
            <v>TAPON PVC PRESION 3/4"</v>
          </cell>
          <cell r="E228">
            <v>912.60504201680681</v>
          </cell>
          <cell r="F228" t="str">
            <v>UND</v>
          </cell>
          <cell r="H228">
            <v>1086</v>
          </cell>
        </row>
        <row r="229">
          <cell r="B229" t="str">
            <v>MAT_H-57</v>
          </cell>
          <cell r="C229" t="str">
            <v>C. HIDROSANITARIO</v>
          </cell>
          <cell r="D229" t="str">
            <v>TAPON PVC PRESION 1"</v>
          </cell>
          <cell r="E229">
            <v>1526.0504201680674</v>
          </cell>
          <cell r="F229" t="str">
            <v>UND</v>
          </cell>
          <cell r="H229">
            <v>1816</v>
          </cell>
        </row>
        <row r="230">
          <cell r="B230" t="str">
            <v>MAT_H-58</v>
          </cell>
          <cell r="C230" t="str">
            <v>C. HIDROSANITARIO</v>
          </cell>
          <cell r="D230" t="str">
            <v>TAPON PVC PRESION 1 1/2"</v>
          </cell>
          <cell r="E230">
            <v>4784.0336134453783</v>
          </cell>
          <cell r="F230" t="str">
            <v>UND</v>
          </cell>
          <cell r="H230">
            <v>5693</v>
          </cell>
        </row>
        <row r="231">
          <cell r="B231" t="str">
            <v>MAT_H-59</v>
          </cell>
          <cell r="C231" t="str">
            <v>C. HIDROSANITARIO</v>
          </cell>
          <cell r="D231" t="str">
            <v>TAPON PVC PRESION 2"</v>
          </cell>
          <cell r="E231">
            <v>7602.5210084033615</v>
          </cell>
          <cell r="F231" t="str">
            <v>UND</v>
          </cell>
          <cell r="H231">
            <v>9047</v>
          </cell>
        </row>
        <row r="233">
          <cell r="B233" t="str">
            <v>MAT_H-60</v>
          </cell>
          <cell r="C233" t="str">
            <v>C. HIDROSANITARIO</v>
          </cell>
          <cell r="D233" t="str">
            <v>TAPON PVC SANITARIA 1 1/2"</v>
          </cell>
          <cell r="E233">
            <v>1158.8235294117649</v>
          </cell>
          <cell r="F233" t="str">
            <v>UND</v>
          </cell>
          <cell r="H233">
            <v>1379</v>
          </cell>
        </row>
        <row r="234">
          <cell r="B234" t="str">
            <v>MAT_H-61</v>
          </cell>
          <cell r="C234" t="str">
            <v>C. HIDROSANITARIO</v>
          </cell>
          <cell r="D234" t="str">
            <v>TAPON PVC SANITARIA 2"</v>
          </cell>
          <cell r="E234">
            <v>1517.6470588235295</v>
          </cell>
          <cell r="F234" t="str">
            <v>UND</v>
          </cell>
          <cell r="H234">
            <v>1806</v>
          </cell>
        </row>
        <row r="235">
          <cell r="B235" t="str">
            <v>MAT_H-62</v>
          </cell>
          <cell r="C235" t="str">
            <v>C. HIDROSANITARIO</v>
          </cell>
          <cell r="D235" t="str">
            <v>TAPON PVC SANITARIA 3"</v>
          </cell>
          <cell r="E235">
            <v>1926.0504201680674</v>
          </cell>
          <cell r="F235" t="str">
            <v>UND</v>
          </cell>
          <cell r="H235">
            <v>2292</v>
          </cell>
        </row>
        <row r="236">
          <cell r="B236" t="str">
            <v>MAT_H-63</v>
          </cell>
          <cell r="C236" t="str">
            <v>C. HIDROSANITARIO</v>
          </cell>
          <cell r="D236" t="str">
            <v>TAPON PVC SANITARIA 4"</v>
          </cell>
          <cell r="E236">
            <v>3823.5294117647059</v>
          </cell>
          <cell r="F236" t="str">
            <v>UND</v>
          </cell>
          <cell r="H236">
            <v>4550</v>
          </cell>
        </row>
        <row r="237">
          <cell r="B237" t="str">
            <v>MAT_H-64</v>
          </cell>
          <cell r="C237" t="str">
            <v>C. HIDROSANITARIO</v>
          </cell>
          <cell r="D237" t="str">
            <v>TAPON PVC SANITARIA 6"</v>
          </cell>
          <cell r="E237">
            <v>17200</v>
          </cell>
          <cell r="F237" t="str">
            <v>UND</v>
          </cell>
          <cell r="H237">
            <v>20468</v>
          </cell>
        </row>
        <row r="239">
          <cell r="B239" t="str">
            <v>MAT_H-65</v>
          </cell>
          <cell r="C239" t="str">
            <v>C. HIDROSANITARIO</v>
          </cell>
          <cell r="D239" t="str">
            <v>TEE PVC PRESION 1/2"</v>
          </cell>
          <cell r="E239">
            <v>1050.420168067227</v>
          </cell>
          <cell r="F239" t="str">
            <v>UND</v>
          </cell>
          <cell r="H239">
            <v>1250</v>
          </cell>
        </row>
        <row r="240">
          <cell r="B240" t="str">
            <v>MAT_H-66</v>
          </cell>
          <cell r="C240" t="str">
            <v>C. HIDROSANITARIO</v>
          </cell>
          <cell r="D240" t="str">
            <v>TEE PVC PRESION 3/4"</v>
          </cell>
          <cell r="E240">
            <v>1776.4705882352941</v>
          </cell>
          <cell r="F240" t="str">
            <v>UND</v>
          </cell>
          <cell r="H240">
            <v>2114</v>
          </cell>
        </row>
        <row r="241">
          <cell r="B241" t="str">
            <v>MAT_H-67</v>
          </cell>
          <cell r="C241" t="str">
            <v>C. HIDROSANITARIO</v>
          </cell>
          <cell r="D241" t="str">
            <v>TEE PVC PRESION 1"</v>
          </cell>
          <cell r="E241">
            <v>3470.588235294118</v>
          </cell>
          <cell r="F241" t="str">
            <v>UND</v>
          </cell>
          <cell r="H241">
            <v>4130</v>
          </cell>
        </row>
        <row r="242">
          <cell r="B242" t="str">
            <v>MAT_H-68</v>
          </cell>
          <cell r="C242" t="str">
            <v>C. HIDROSANITARIO</v>
          </cell>
          <cell r="D242" t="str">
            <v>TEE PVC PRESION 1 1/2"</v>
          </cell>
          <cell r="E242">
            <v>11764.705882352942</v>
          </cell>
          <cell r="F242" t="str">
            <v>UND</v>
          </cell>
          <cell r="H242">
            <v>14000</v>
          </cell>
        </row>
        <row r="243">
          <cell r="B243" t="str">
            <v>MAT_H-69</v>
          </cell>
          <cell r="C243" t="str">
            <v>C. HIDROSANITARIO</v>
          </cell>
          <cell r="D243" t="str">
            <v>TEE PVC PRESION 2"</v>
          </cell>
          <cell r="E243">
            <v>18734.453781512606</v>
          </cell>
          <cell r="F243" t="str">
            <v>UND</v>
          </cell>
          <cell r="H243">
            <v>22294</v>
          </cell>
        </row>
        <row r="244">
          <cell r="B244" t="str">
            <v>MAT_H-70</v>
          </cell>
          <cell r="C244" t="str">
            <v>C. HIDROSANITARIO</v>
          </cell>
          <cell r="D244" t="str">
            <v>TEE CPVC PRESION 1/2"</v>
          </cell>
          <cell r="E244">
            <v>2591.5966386554624</v>
          </cell>
          <cell r="F244" t="str">
            <v>UND</v>
          </cell>
          <cell r="H244">
            <v>3084</v>
          </cell>
        </row>
        <row r="245">
          <cell r="B245" t="str">
            <v>MAT_H-71</v>
          </cell>
          <cell r="C245" t="str">
            <v>C. HIDROSANITARIO</v>
          </cell>
          <cell r="D245" t="str">
            <v>TEE CPVC PRESION 3/4"</v>
          </cell>
          <cell r="E245">
            <v>4104.2016806722695</v>
          </cell>
          <cell r="F245" t="str">
            <v>UND</v>
          </cell>
          <cell r="H245">
            <v>4884</v>
          </cell>
        </row>
        <row r="246">
          <cell r="B246" t="str">
            <v>MAT_H-72</v>
          </cell>
          <cell r="C246" t="str">
            <v>C. HIDROSANITARIO</v>
          </cell>
          <cell r="D246" t="str">
            <v>TEE CPVC PRESION 1"</v>
          </cell>
          <cell r="E246">
            <v>23548.73949579832</v>
          </cell>
          <cell r="F246" t="str">
            <v>UND</v>
          </cell>
          <cell r="H246">
            <v>28023</v>
          </cell>
        </row>
        <row r="248">
          <cell r="B248" t="str">
            <v>MAT_H-73</v>
          </cell>
          <cell r="C248" t="str">
            <v>C. HIDROSANITARIO</v>
          </cell>
          <cell r="D248" t="str">
            <v>TEE PVC SANITARIA 1 1/2"</v>
          </cell>
          <cell r="E248">
            <v>7296.6386554621849</v>
          </cell>
          <cell r="F248" t="str">
            <v>UND</v>
          </cell>
          <cell r="H248">
            <v>8683</v>
          </cell>
        </row>
        <row r="249">
          <cell r="B249" t="str">
            <v>MAT_H-74</v>
          </cell>
          <cell r="C249" t="str">
            <v>C. HIDROSANITARIO</v>
          </cell>
          <cell r="D249" t="str">
            <v>TEE PVC SANITARIA 2"</v>
          </cell>
          <cell r="E249">
            <v>8361.3445378151264</v>
          </cell>
          <cell r="F249" t="str">
            <v>UND</v>
          </cell>
          <cell r="H249">
            <v>9950</v>
          </cell>
        </row>
        <row r="250">
          <cell r="B250" t="str">
            <v>MAT_H-75</v>
          </cell>
          <cell r="C250" t="str">
            <v>C. HIDROSANITARIO</v>
          </cell>
          <cell r="D250" t="str">
            <v>TEE PVC SANITARIA 3"</v>
          </cell>
          <cell r="E250">
            <v>10491.596638655463</v>
          </cell>
          <cell r="F250" t="str">
            <v>UND</v>
          </cell>
          <cell r="H250">
            <v>12485</v>
          </cell>
        </row>
        <row r="251">
          <cell r="B251" t="str">
            <v>MAT_H-76</v>
          </cell>
          <cell r="C251" t="str">
            <v>C. HIDROSANITARIO</v>
          </cell>
          <cell r="D251" t="str">
            <v>TEE PVC SANITARIA 4"</v>
          </cell>
          <cell r="E251">
            <v>21865.546218487398</v>
          </cell>
          <cell r="F251" t="str">
            <v>UND</v>
          </cell>
          <cell r="H251">
            <v>26020</v>
          </cell>
        </row>
        <row r="252">
          <cell r="B252" t="str">
            <v>MAT_H-77</v>
          </cell>
          <cell r="C252" t="str">
            <v>C. HIDROSANITARIO</v>
          </cell>
          <cell r="D252" t="str">
            <v>TEE PVC SANITARIA 6"</v>
          </cell>
          <cell r="E252">
            <v>198556.30252100842</v>
          </cell>
          <cell r="F252" t="str">
            <v>UND</v>
          </cell>
          <cell r="H252">
            <v>236282</v>
          </cell>
        </row>
        <row r="254">
          <cell r="B254" t="str">
            <v>MAT_H-78</v>
          </cell>
          <cell r="C254" t="str">
            <v>C. HIDROSANITARIO</v>
          </cell>
          <cell r="D254" t="str">
            <v>TUBO HDPE FLEXIBLE DE 4" CON FILTRO PARA DRENAJE</v>
          </cell>
          <cell r="E254">
            <v>14701.680672268909</v>
          </cell>
          <cell r="F254" t="str">
            <v>M</v>
          </cell>
          <cell r="H254">
            <v>17495</v>
          </cell>
        </row>
        <row r="256">
          <cell r="B256" t="str">
            <v>MAT_H-79</v>
          </cell>
          <cell r="C256" t="str">
            <v>C. HIDROSANITARIO</v>
          </cell>
          <cell r="D256" t="str">
            <v>TUBO PVC PRESION 1/2" RDE-13.5</v>
          </cell>
          <cell r="E256">
            <v>3145.3781512605042</v>
          </cell>
          <cell r="F256" t="str">
            <v>M</v>
          </cell>
          <cell r="H256">
            <v>3743</v>
          </cell>
        </row>
        <row r="257">
          <cell r="B257" t="str">
            <v>MAT_H-80</v>
          </cell>
          <cell r="C257" t="str">
            <v>C. HIDROSANITARIO</v>
          </cell>
          <cell r="D257" t="str">
            <v xml:space="preserve">TUBO PVC PRESION 3/4" RDE-21 </v>
          </cell>
          <cell r="E257">
            <v>4353.7815126050418</v>
          </cell>
          <cell r="F257" t="str">
            <v>M</v>
          </cell>
          <cell r="H257">
            <v>5181</v>
          </cell>
        </row>
        <row r="258">
          <cell r="B258" t="str">
            <v>MAT_H-81</v>
          </cell>
          <cell r="C258" t="str">
            <v>C. HIDROSANITARIO</v>
          </cell>
          <cell r="D258" t="str">
            <v xml:space="preserve">TUBO PVC PRESION 1" RDE-21 </v>
          </cell>
          <cell r="E258">
            <v>5969.7478991596645</v>
          </cell>
          <cell r="F258" t="str">
            <v>M</v>
          </cell>
          <cell r="H258">
            <v>7104</v>
          </cell>
        </row>
        <row r="259">
          <cell r="B259" t="str">
            <v>MAT_H-82</v>
          </cell>
          <cell r="C259" t="str">
            <v>C. HIDROSANITARIO</v>
          </cell>
          <cell r="D259" t="str">
            <v xml:space="preserve">TUBO PVC PRESION 1 1/2" RDE-21 </v>
          </cell>
          <cell r="E259">
            <v>14039.495798319329</v>
          </cell>
          <cell r="F259" t="str">
            <v>M</v>
          </cell>
          <cell r="H259">
            <v>16707</v>
          </cell>
        </row>
        <row r="260">
          <cell r="B260" t="str">
            <v>MAT_H-83</v>
          </cell>
          <cell r="C260" t="str">
            <v>C. HIDROSANITARIO</v>
          </cell>
          <cell r="D260" t="str">
            <v xml:space="preserve">TUBO PVC PRESION 2" RDE-21 </v>
          </cell>
          <cell r="E260">
            <v>21528.571428571431</v>
          </cell>
          <cell r="F260" t="str">
            <v>M</v>
          </cell>
          <cell r="H260">
            <v>25619</v>
          </cell>
        </row>
        <row r="261">
          <cell r="B261" t="str">
            <v>MAT_H-84</v>
          </cell>
          <cell r="C261" t="str">
            <v>C. HIDROSANITARIO</v>
          </cell>
          <cell r="D261" t="str">
            <v xml:space="preserve">TUBO PVC PRESION 4" RDE-21 </v>
          </cell>
          <cell r="E261">
            <v>82421.848739495807</v>
          </cell>
          <cell r="F261" t="str">
            <v>M</v>
          </cell>
          <cell r="H261">
            <v>98082</v>
          </cell>
        </row>
        <row r="262">
          <cell r="B262" t="str">
            <v>MAT_H-85</v>
          </cell>
          <cell r="C262" t="str">
            <v>C. HIDROSANITARIO</v>
          </cell>
          <cell r="D262" t="str">
            <v>TUBO CPVC PRESION 1/2" RDE-11</v>
          </cell>
          <cell r="E262">
            <v>8742.8571428571431</v>
          </cell>
          <cell r="F262" t="str">
            <v>M</v>
          </cell>
          <cell r="H262">
            <v>10404</v>
          </cell>
        </row>
        <row r="263">
          <cell r="B263" t="str">
            <v>MAT_H-86</v>
          </cell>
          <cell r="C263" t="str">
            <v>C. HIDROSANITARIO</v>
          </cell>
          <cell r="D263" t="str">
            <v>TUBO CPVC PRESION 3/4" RDE-11</v>
          </cell>
          <cell r="E263">
            <v>14367.226890756303</v>
          </cell>
          <cell r="F263" t="str">
            <v>M</v>
          </cell>
          <cell r="H263">
            <v>17097</v>
          </cell>
        </row>
        <row r="264">
          <cell r="B264" t="str">
            <v>MAT_H-87</v>
          </cell>
          <cell r="C264" t="str">
            <v>C. HIDROSANITARIO</v>
          </cell>
          <cell r="D264" t="str">
            <v>TUBO CPVC PRESION 1" RDE-11</v>
          </cell>
          <cell r="E264">
            <v>24305.882352941178</v>
          </cell>
          <cell r="F264" t="str">
            <v>M</v>
          </cell>
          <cell r="H264">
            <v>28924</v>
          </cell>
        </row>
        <row r="266">
          <cell r="B266" t="str">
            <v>MAT_H-88</v>
          </cell>
          <cell r="C266" t="str">
            <v>C. HIDROSANITARIO</v>
          </cell>
          <cell r="D266" t="str">
            <v>TUBO PVC SANITARIO NOVATEC 1 1/2"</v>
          </cell>
          <cell r="E266">
            <v>12401.680672268909</v>
          </cell>
          <cell r="F266" t="str">
            <v>M</v>
          </cell>
          <cell r="H266">
            <v>14758</v>
          </cell>
        </row>
        <row r="267">
          <cell r="B267" t="str">
            <v>MAT_H-89</v>
          </cell>
          <cell r="C267" t="str">
            <v>C. HIDROSANITARIO</v>
          </cell>
          <cell r="D267" t="str">
            <v>TUBO PVC SANITARIO NOVATEC 2"</v>
          </cell>
          <cell r="E267">
            <v>15375.63025210084</v>
          </cell>
          <cell r="F267" t="str">
            <v>M</v>
          </cell>
          <cell r="H267">
            <v>18297</v>
          </cell>
        </row>
        <row r="268">
          <cell r="B268" t="str">
            <v>MAT_H-90</v>
          </cell>
          <cell r="C268" t="str">
            <v>C. HIDROSANITARIO</v>
          </cell>
          <cell r="D268" t="str">
            <v>TUBO PVC SANITARIO NOVATEC 3"</v>
          </cell>
          <cell r="E268">
            <v>22965.546218487398</v>
          </cell>
          <cell r="F268" t="str">
            <v>M</v>
          </cell>
          <cell r="H268">
            <v>27329</v>
          </cell>
        </row>
        <row r="269">
          <cell r="B269" t="str">
            <v>MAT_H-91</v>
          </cell>
          <cell r="C269" t="str">
            <v>C. HIDROSANITARIO</v>
          </cell>
          <cell r="D269" t="str">
            <v>TUBO PVC SANITARIO NOVATEC 4"</v>
          </cell>
          <cell r="E269">
            <v>32299.159663865546</v>
          </cell>
          <cell r="F269" t="str">
            <v>M</v>
          </cell>
          <cell r="H269">
            <v>38436</v>
          </cell>
        </row>
        <row r="270">
          <cell r="B270" t="str">
            <v>MAT_H-92</v>
          </cell>
          <cell r="C270" t="str">
            <v>C. HIDROSANITARIO</v>
          </cell>
          <cell r="D270" t="str">
            <v>TUBO PVC SANITARIO NOVATEC 6"</v>
          </cell>
          <cell r="E270">
            <v>67776.470588235301</v>
          </cell>
          <cell r="F270" t="str">
            <v>M</v>
          </cell>
          <cell r="H270">
            <v>80654</v>
          </cell>
        </row>
        <row r="271">
          <cell r="B271" t="str">
            <v>MAT_H-93</v>
          </cell>
          <cell r="C271" t="str">
            <v>C. HIDROSANITARIO</v>
          </cell>
          <cell r="D271" t="str">
            <v>TUBO PVC VENTILACIÓN 1 1/2"</v>
          </cell>
          <cell r="E271">
            <v>7473.9495798319331</v>
          </cell>
          <cell r="F271" t="str">
            <v>M</v>
          </cell>
          <cell r="H271">
            <v>8894</v>
          </cell>
        </row>
        <row r="272">
          <cell r="B272" t="str">
            <v>MAT_H-94</v>
          </cell>
          <cell r="C272" t="str">
            <v>C. HIDROSANITARIO</v>
          </cell>
          <cell r="D272" t="str">
            <v>TUBO PVC VENTILACIÓN 2"</v>
          </cell>
          <cell r="E272">
            <v>10805.042016806723</v>
          </cell>
          <cell r="F272" t="str">
            <v>M</v>
          </cell>
          <cell r="H272">
            <v>12858</v>
          </cell>
        </row>
        <row r="273">
          <cell r="B273" t="str">
            <v>MAT_H-95</v>
          </cell>
          <cell r="C273" t="str">
            <v>C. HIDROSANITARIO</v>
          </cell>
          <cell r="D273" t="str">
            <v>TUBO PVC 4"</v>
          </cell>
          <cell r="E273">
            <v>21260.504201680673</v>
          </cell>
          <cell r="F273" t="str">
            <v>M</v>
          </cell>
          <cell r="H273">
            <v>25300</v>
          </cell>
        </row>
        <row r="275">
          <cell r="B275" t="str">
            <v>MAT_H-96</v>
          </cell>
          <cell r="C275" t="str">
            <v>C. HIDROSANITARIO</v>
          </cell>
          <cell r="D275" t="str">
            <v>UNION PVC PRESION 1/2"</v>
          </cell>
          <cell r="E275">
            <v>509.24369747899163</v>
          </cell>
          <cell r="F275" t="str">
            <v>UND</v>
          </cell>
          <cell r="H275">
            <v>606</v>
          </cell>
        </row>
        <row r="276">
          <cell r="B276" t="str">
            <v>MAT_H-97</v>
          </cell>
          <cell r="C276" t="str">
            <v>C. HIDROSANITARIO</v>
          </cell>
          <cell r="D276" t="str">
            <v>UNION PVC PRESION 3/4"</v>
          </cell>
          <cell r="E276">
            <v>803.36134453781517</v>
          </cell>
          <cell r="F276" t="str">
            <v>UND</v>
          </cell>
          <cell r="H276">
            <v>956</v>
          </cell>
        </row>
        <row r="277">
          <cell r="B277" t="str">
            <v>MAT_H-98</v>
          </cell>
          <cell r="C277" t="str">
            <v>C. HIDROSANITARIO</v>
          </cell>
          <cell r="D277" t="str">
            <v>UNION PVC PRESION 1"</v>
          </cell>
          <cell r="E277">
            <v>1316.8067226890757</v>
          </cell>
          <cell r="F277" t="str">
            <v>UND</v>
          </cell>
          <cell r="H277">
            <v>1567</v>
          </cell>
        </row>
        <row r="278">
          <cell r="B278" t="str">
            <v>MAT_H-99</v>
          </cell>
          <cell r="C278" t="str">
            <v>C. HIDROSANITARIO</v>
          </cell>
          <cell r="D278" t="str">
            <v>UNION PVC PRESION 1 1/2"</v>
          </cell>
          <cell r="E278">
            <v>3292.4369747899159</v>
          </cell>
          <cell r="F278" t="str">
            <v>UND</v>
          </cell>
          <cell r="H278">
            <v>3918</v>
          </cell>
        </row>
        <row r="279">
          <cell r="B279" t="str">
            <v>MAT_H-100</v>
          </cell>
          <cell r="C279" t="str">
            <v>C. HIDROSANITARIO</v>
          </cell>
          <cell r="D279" t="str">
            <v>UNION PVC PRESION 2"</v>
          </cell>
          <cell r="E279">
            <v>5394.1176470588234</v>
          </cell>
          <cell r="F279" t="str">
            <v>UND</v>
          </cell>
          <cell r="H279">
            <v>6419</v>
          </cell>
        </row>
        <row r="280">
          <cell r="B280" t="str">
            <v>MAT_H-101</v>
          </cell>
          <cell r="C280" t="str">
            <v>C. HIDROSANITARIO</v>
          </cell>
          <cell r="D280" t="str">
            <v>UNION CPVC PRESION 1/2"</v>
          </cell>
          <cell r="E280">
            <v>1419.327731092437</v>
          </cell>
          <cell r="F280" t="str">
            <v>UND</v>
          </cell>
          <cell r="H280">
            <v>1689</v>
          </cell>
        </row>
        <row r="281">
          <cell r="B281" t="str">
            <v>MAT_H-102</v>
          </cell>
          <cell r="C281" t="str">
            <v>C. HIDROSANITARIO</v>
          </cell>
          <cell r="D281" t="str">
            <v>UNION CPVC PRESION 3/4"</v>
          </cell>
          <cell r="E281">
            <v>2094.1176470588234</v>
          </cell>
          <cell r="F281" t="str">
            <v>UND</v>
          </cell>
          <cell r="H281">
            <v>2492</v>
          </cell>
        </row>
        <row r="282">
          <cell r="B282" t="str">
            <v>MAT_H-103</v>
          </cell>
          <cell r="C282" t="str">
            <v>C. HIDROSANITARIO</v>
          </cell>
          <cell r="D282" t="str">
            <v>UNION CPVC PRESION 1"</v>
          </cell>
          <cell r="E282">
            <v>9239.495798319329</v>
          </cell>
          <cell r="F282" t="str">
            <v>UND</v>
          </cell>
          <cell r="H282">
            <v>10995</v>
          </cell>
        </row>
        <row r="284">
          <cell r="B284" t="str">
            <v>MAT_H-104</v>
          </cell>
          <cell r="C284" t="str">
            <v>C. HIDROSANITARIO</v>
          </cell>
          <cell r="D284" t="str">
            <v>UNION PVC SANITARIA 1 1/2"</v>
          </cell>
          <cell r="E284">
            <v>2887.3949579831933</v>
          </cell>
          <cell r="F284" t="str">
            <v>UND</v>
          </cell>
          <cell r="H284">
            <v>3436</v>
          </cell>
        </row>
        <row r="285">
          <cell r="B285" t="str">
            <v>MAT_H-105</v>
          </cell>
          <cell r="C285" t="str">
            <v>C. HIDROSANITARIO</v>
          </cell>
          <cell r="D285" t="str">
            <v>UNION PVC SANITARIA 2"</v>
          </cell>
          <cell r="E285">
            <v>3305.8823529411766</v>
          </cell>
          <cell r="F285" t="str">
            <v>UND</v>
          </cell>
          <cell r="H285">
            <v>3934</v>
          </cell>
        </row>
        <row r="286">
          <cell r="B286" t="str">
            <v>MAT_H-106</v>
          </cell>
          <cell r="C286" t="str">
            <v>C. HIDROSANITARIO</v>
          </cell>
          <cell r="D286" t="str">
            <v>UNION PVC SANITARIA 3"</v>
          </cell>
          <cell r="E286">
            <v>4772.2689075630251</v>
          </cell>
          <cell r="F286" t="str">
            <v>UND</v>
          </cell>
          <cell r="H286">
            <v>5679</v>
          </cell>
        </row>
        <row r="287">
          <cell r="B287" t="str">
            <v>MAT_H-107</v>
          </cell>
          <cell r="C287" t="str">
            <v>C. HIDROSANITARIO</v>
          </cell>
          <cell r="D287" t="str">
            <v>UNION PVC 4" AGUAS LLUVIAS</v>
          </cell>
          <cell r="E287">
            <v>6026.8907563025214</v>
          </cell>
          <cell r="F287" t="str">
            <v>UND</v>
          </cell>
          <cell r="H287">
            <v>7172</v>
          </cell>
        </row>
        <row r="288">
          <cell r="B288" t="str">
            <v>MAT_H-108</v>
          </cell>
          <cell r="C288" t="str">
            <v>C. HIDROSANITARIO</v>
          </cell>
          <cell r="D288" t="str">
            <v>UNION PVC SANITARIA 6"</v>
          </cell>
          <cell r="E288">
            <v>41779.831932773108</v>
          </cell>
          <cell r="F288" t="str">
            <v>UND</v>
          </cell>
          <cell r="H288">
            <v>49718</v>
          </cell>
        </row>
        <row r="290">
          <cell r="B290" t="str">
            <v>MAT_H-109</v>
          </cell>
          <cell r="C290" t="str">
            <v>C. HIDROSANITARIO</v>
          </cell>
          <cell r="D290" t="str">
            <v>REGISTRO DE 1/2"</v>
          </cell>
          <cell r="E290">
            <v>35210.08403361345</v>
          </cell>
          <cell r="F290" t="str">
            <v>UND</v>
          </cell>
          <cell r="H290">
            <v>41900</v>
          </cell>
        </row>
        <row r="291">
          <cell r="B291" t="str">
            <v>MAT_H-110</v>
          </cell>
          <cell r="C291" t="str">
            <v>C. HIDROSANITARIO</v>
          </cell>
          <cell r="D291" t="str">
            <v>VALVULA DE BOLA 1/2"</v>
          </cell>
          <cell r="E291">
            <v>12544.53781512605</v>
          </cell>
          <cell r="F291" t="str">
            <v>UND</v>
          </cell>
          <cell r="H291">
            <v>14928</v>
          </cell>
        </row>
        <row r="292">
          <cell r="B292" t="str">
            <v>MAT_H-111</v>
          </cell>
          <cell r="C292" t="str">
            <v>C. HIDROSANITARIO</v>
          </cell>
          <cell r="D292" t="str">
            <v>VALVULA DE BOLA 1/2" PVC</v>
          </cell>
          <cell r="E292">
            <v>7983.1932773109247</v>
          </cell>
          <cell r="F292" t="str">
            <v>UND</v>
          </cell>
          <cell r="H292">
            <v>9500</v>
          </cell>
        </row>
        <row r="293">
          <cell r="B293" t="str">
            <v>MAT_H-112</v>
          </cell>
          <cell r="C293" t="str">
            <v>C. HIDROSANITARIO</v>
          </cell>
          <cell r="D293" t="str">
            <v>VALVULA DE BOLA 3/4" PVC</v>
          </cell>
          <cell r="E293">
            <v>10000</v>
          </cell>
          <cell r="F293" t="str">
            <v>UND</v>
          </cell>
          <cell r="H293">
            <v>11900</v>
          </cell>
        </row>
        <row r="294">
          <cell r="B294" t="str">
            <v>MAT_H-113</v>
          </cell>
          <cell r="C294" t="str">
            <v>C. HIDROSANITARIO</v>
          </cell>
          <cell r="D294" t="str">
            <v>TUBO PVC CORRUGADO 8"</v>
          </cell>
          <cell r="E294">
            <v>277389.07563025213</v>
          </cell>
          <cell r="F294" t="str">
            <v>UND</v>
          </cell>
          <cell r="H294">
            <v>330093</v>
          </cell>
        </row>
        <row r="295">
          <cell r="B295" t="str">
            <v>MAT_H-114</v>
          </cell>
          <cell r="C295" t="str">
            <v>C. HIDROSANITARIO</v>
          </cell>
          <cell r="D295" t="str">
            <v>TUBO PVC CORRUGADO 10"</v>
          </cell>
          <cell r="E295">
            <v>405396.63865546219</v>
          </cell>
          <cell r="F295" t="str">
            <v>UND</v>
          </cell>
          <cell r="H295">
            <v>482422</v>
          </cell>
        </row>
        <row r="296">
          <cell r="B296" t="str">
            <v>MAT_H-115</v>
          </cell>
          <cell r="C296" t="str">
            <v>C. HIDROSANITARIO</v>
          </cell>
          <cell r="D296" t="str">
            <v>LUBRICANTE</v>
          </cell>
          <cell r="E296">
            <v>28562.18487394958</v>
          </cell>
          <cell r="F296" t="str">
            <v>UND</v>
          </cell>
          <cell r="H296">
            <v>33989</v>
          </cell>
        </row>
        <row r="297">
          <cell r="B297" t="str">
            <v>MAT_H-116</v>
          </cell>
          <cell r="C297" t="str">
            <v>C. HIDROSANITARIO</v>
          </cell>
          <cell r="D297" t="str">
            <v>SILICONA ACÉ.ANTIHONGOS USO GEN</v>
          </cell>
          <cell r="E297">
            <v>18907.563025210085</v>
          </cell>
          <cell r="F297" t="str">
            <v>UND</v>
          </cell>
          <cell r="H297">
            <v>22500</v>
          </cell>
        </row>
        <row r="298">
          <cell r="B298" t="str">
            <v>MAT_H-117</v>
          </cell>
          <cell r="C298" t="str">
            <v>C. HIDROSANITARIO</v>
          </cell>
          <cell r="D298" t="str">
            <v>TUBERÍA DREN DE 1</v>
          </cell>
          <cell r="E298">
            <v>8403.361344537816</v>
          </cell>
          <cell r="F298" t="str">
            <v>UND</v>
          </cell>
          <cell r="H298">
            <v>10000</v>
          </cell>
        </row>
        <row r="299">
          <cell r="B299" t="str">
            <v>MAT_H-118</v>
          </cell>
          <cell r="C299" t="str">
            <v>C. HIDROSANITARIO</v>
          </cell>
          <cell r="D299" t="str">
            <v>TUBERIA DE AGUAS LLUVIAS 4" - BAJANTE AGUAS LLUVIAS</v>
          </cell>
          <cell r="E299">
            <v>15042.01680672269</v>
          </cell>
          <cell r="F299" t="str">
            <v>ML</v>
          </cell>
          <cell r="H299">
            <v>17900</v>
          </cell>
        </row>
        <row r="300">
          <cell r="B300" t="str">
            <v>MAT_H-119</v>
          </cell>
          <cell r="C300" t="str">
            <v>C. HIDROSANITARIO</v>
          </cell>
          <cell r="D300" t="str">
            <v>KIT DESAGÜE SENCILLO+SIFÓN BOTELLA</v>
          </cell>
          <cell r="E300">
            <v>22184.873949579833</v>
          </cell>
          <cell r="F300" t="str">
            <v>UND</v>
          </cell>
          <cell r="H300">
            <v>26400</v>
          </cell>
        </row>
        <row r="301">
          <cell r="B301" t="str">
            <v>MAT_H-120</v>
          </cell>
          <cell r="C301" t="str">
            <v>C. HIDROSANITARIO</v>
          </cell>
          <cell r="D301" t="str">
            <v>CONECTOR SANITARIO 40 CM</v>
          </cell>
          <cell r="E301">
            <v>2873.9495798319331</v>
          </cell>
          <cell r="F301" t="str">
            <v>UND</v>
          </cell>
          <cell r="H301">
            <v>3420</v>
          </cell>
        </row>
        <row r="302">
          <cell r="B302" t="str">
            <v>MAT_H-121</v>
          </cell>
          <cell r="D302" t="str">
            <v>ACCESORIOS DE FIJACIÓN (ABRAZADERA , SOPORTE , TORNILLERIA)</v>
          </cell>
          <cell r="E302">
            <v>4348.7394957983197</v>
          </cell>
          <cell r="F302" t="str">
            <v>UND</v>
          </cell>
          <cell r="H302">
            <v>5175</v>
          </cell>
        </row>
        <row r="307">
          <cell r="B307" t="str">
            <v>MATERIALES CONTRA INCENDIOS</v>
          </cell>
        </row>
        <row r="308">
          <cell r="B308" t="str">
            <v>MAT_CI-01</v>
          </cell>
          <cell r="C308" t="str">
            <v>C. CONTRAINCENDIOS</v>
          </cell>
          <cell r="D308" t="str">
            <v>ACCESORIOS 1" (VÁLVULAS, UNIONES, MANÓMETRO)</v>
          </cell>
          <cell r="E308">
            <v>197478.99159663866</v>
          </cell>
          <cell r="F308" t="str">
            <v>GBL</v>
          </cell>
          <cell r="H308">
            <v>235000</v>
          </cell>
        </row>
        <row r="309">
          <cell r="B309" t="str">
            <v>MAT_CI-02</v>
          </cell>
          <cell r="C309" t="str">
            <v>C. CONTRAINCENDIOS</v>
          </cell>
          <cell r="D309" t="str">
            <v>ACCESORIOS DESCARGA 1 1/2" (CHEQUE, REGISTRO, UNIONES)</v>
          </cell>
          <cell r="E309">
            <v>205882.35294117648</v>
          </cell>
          <cell r="F309" t="str">
            <v>GBL</v>
          </cell>
          <cell r="H309">
            <v>245000</v>
          </cell>
        </row>
        <row r="310">
          <cell r="B310" t="str">
            <v>MAT_CI-03</v>
          </cell>
          <cell r="C310" t="str">
            <v>C. CONTRAINCENDIOS</v>
          </cell>
          <cell r="D310" t="str">
            <v>ACCESORIOS SUCCIÓN 2" (VÁLVULA PIE, CODO, UNIÓN)</v>
          </cell>
          <cell r="E310">
            <v>239495.79831932773</v>
          </cell>
          <cell r="F310" t="str">
            <v>GBL</v>
          </cell>
          <cell r="H310">
            <v>285000</v>
          </cell>
        </row>
        <row r="311">
          <cell r="B311" t="str">
            <v>MAT_CI-04</v>
          </cell>
          <cell r="C311" t="str">
            <v>C. CONTRAINCENDIOS</v>
          </cell>
          <cell r="D311" t="str">
            <v>BOQUILLA CHORRO NIEBLA EN POLICARBONATO UL-FM</v>
          </cell>
          <cell r="E311">
            <v>36485.71428571429</v>
          </cell>
          <cell r="F311" t="str">
            <v xml:space="preserve">UND </v>
          </cell>
          <cell r="H311">
            <v>43418</v>
          </cell>
        </row>
        <row r="312">
          <cell r="B312" t="str">
            <v>MAT_CI-05</v>
          </cell>
          <cell r="C312" t="str">
            <v>C. CONTRAINCENDIOS</v>
          </cell>
          <cell r="D312" t="str">
            <v>BOMBA BARNES DE ALTA PRESIÓN MODELO QE 1,5 100 DE 10 HP O SIMILAR  TRIFASICA CON RENDIMIENTO DE 60 MCA Y 125 GPM</v>
          </cell>
          <cell r="E312">
            <v>4773109.2436974794</v>
          </cell>
          <cell r="F312" t="str">
            <v xml:space="preserve">UND </v>
          </cell>
          <cell r="H312">
            <v>5680000</v>
          </cell>
        </row>
        <row r="313">
          <cell r="B313" t="str">
            <v>MAT_CI-06</v>
          </cell>
          <cell r="C313" t="str">
            <v>C. CONTRAINCENDIOS</v>
          </cell>
          <cell r="D313" t="str">
            <v>BOMBA JOCKEY MULTIETAPA (1-2 HP)</v>
          </cell>
          <cell r="E313">
            <v>1520168.0672268909</v>
          </cell>
          <cell r="F313" t="str">
            <v xml:space="preserve">UND </v>
          </cell>
          <cell r="H313">
            <v>1809000</v>
          </cell>
        </row>
        <row r="314">
          <cell r="B314" t="str">
            <v>MAT_CI-07</v>
          </cell>
          <cell r="C314" t="str">
            <v>C. CONTRAINCENDIOS</v>
          </cell>
          <cell r="D314" t="str">
            <v>CAJILLA GABINETE TIPO II 0.77x0.77x0.24, LÁMINA COLD ROLLED</v>
          </cell>
          <cell r="E314">
            <v>212631.93277310926</v>
          </cell>
          <cell r="F314" t="str">
            <v xml:space="preserve">UND </v>
          </cell>
          <cell r="H314">
            <v>253032</v>
          </cell>
        </row>
        <row r="315">
          <cell r="B315" t="str">
            <v>MAT_CI-08</v>
          </cell>
          <cell r="C315" t="str">
            <v>C. CONTRAINCENDIOS</v>
          </cell>
          <cell r="D315" t="str">
            <v>CODO HIERRO DUCTIL RANURADO 1 1/2"</v>
          </cell>
          <cell r="E315">
            <v>28347.058823529413</v>
          </cell>
          <cell r="F315" t="str">
            <v xml:space="preserve">UND </v>
          </cell>
          <cell r="H315">
            <v>33733</v>
          </cell>
        </row>
        <row r="316">
          <cell r="B316" t="str">
            <v>MAT_CI-09</v>
          </cell>
          <cell r="C316" t="str">
            <v>C. CONTRAINCENDIOS</v>
          </cell>
          <cell r="D316" t="str">
            <v>CODO HIERRO DUCTIL RANURADO 2 1/2"</v>
          </cell>
          <cell r="E316">
            <v>53094.117647058825</v>
          </cell>
          <cell r="F316" t="str">
            <v xml:space="preserve">UND </v>
          </cell>
          <cell r="H316">
            <v>63182</v>
          </cell>
        </row>
        <row r="317">
          <cell r="B317" t="str">
            <v>MAT_CI-10</v>
          </cell>
          <cell r="C317" t="str">
            <v>C. CONTRAINCENDIOS</v>
          </cell>
          <cell r="D317" t="str">
            <v>COUPLING FLEXIBLE HIERRO DUCTIL RANURADO 1 1/2"</v>
          </cell>
          <cell r="E317">
            <v>16500</v>
          </cell>
          <cell r="F317" t="str">
            <v xml:space="preserve">UND </v>
          </cell>
          <cell r="H317">
            <v>19635</v>
          </cell>
        </row>
        <row r="318">
          <cell r="B318" t="str">
            <v>MAT_CI-11</v>
          </cell>
          <cell r="C318" t="str">
            <v>C. CONTRAINCENDIOS</v>
          </cell>
          <cell r="D318" t="str">
            <v>COUPLING FLEXIBLE HIERRO DUCTIL RANURADO 2 1/2"</v>
          </cell>
          <cell r="E318">
            <v>22336.134453781513</v>
          </cell>
          <cell r="F318" t="str">
            <v xml:space="preserve">UND </v>
          </cell>
          <cell r="H318">
            <v>26580</v>
          </cell>
        </row>
        <row r="319">
          <cell r="B319" t="str">
            <v>MAT_CI-12</v>
          </cell>
          <cell r="C319" t="str">
            <v>C. CONTRAINCENDIOS</v>
          </cell>
          <cell r="D319" t="str">
            <v>EXTINTOR DE POLVO QUÍMICO ABC, CAPACIDAD 10 LB</v>
          </cell>
          <cell r="E319">
            <v>88151.26050420168</v>
          </cell>
          <cell r="F319" t="str">
            <v xml:space="preserve">UND </v>
          </cell>
          <cell r="H319">
            <v>104900</v>
          </cell>
        </row>
        <row r="320">
          <cell r="B320" t="str">
            <v>MAT_CI-13</v>
          </cell>
          <cell r="C320" t="str">
            <v>C. CONTRAINCENDIOS</v>
          </cell>
          <cell r="D320" t="str">
            <v>GABINETE EXTINTO 60X35X23 CM</v>
          </cell>
          <cell r="E320">
            <v>104957.98319327731</v>
          </cell>
          <cell r="F320" t="str">
            <v xml:space="preserve">UND </v>
          </cell>
          <cell r="H320">
            <v>124900</v>
          </cell>
        </row>
        <row r="321">
          <cell r="B321" t="str">
            <v>MAT_CI-14</v>
          </cell>
          <cell r="C321" t="str">
            <v>C. CONTRAINCENDIOS</v>
          </cell>
          <cell r="D321" t="str">
            <v>HACHA PARA GABINETE DE INCENDIOS</v>
          </cell>
          <cell r="E321">
            <v>63781.512605042022</v>
          </cell>
          <cell r="F321" t="str">
            <v xml:space="preserve">UND </v>
          </cell>
          <cell r="H321">
            <v>75900</v>
          </cell>
        </row>
        <row r="322">
          <cell r="B322" t="str">
            <v>MAT_CI-15</v>
          </cell>
          <cell r="C322" t="str">
            <v>C. CONTRAINCENDIOS</v>
          </cell>
          <cell r="D322" t="str">
            <v>LLAVE SPANER CROMADA DOS SERVICIOS 2 1/2" Y 1 1/2"</v>
          </cell>
          <cell r="E322">
            <v>28280.672268907565</v>
          </cell>
          <cell r="F322" t="str">
            <v xml:space="preserve">UND </v>
          </cell>
          <cell r="H322">
            <v>33654</v>
          </cell>
        </row>
        <row r="323">
          <cell r="B323" t="str">
            <v>MAT_CI-16</v>
          </cell>
          <cell r="C323" t="str">
            <v>C. CONTRAINCENDIOS</v>
          </cell>
          <cell r="D323" t="str">
            <v>LUBRICANTE</v>
          </cell>
          <cell r="E323">
            <v>68.907563025210081</v>
          </cell>
          <cell r="F323" t="str">
            <v>GR</v>
          </cell>
          <cell r="H323">
            <v>82</v>
          </cell>
        </row>
        <row r="324">
          <cell r="B324" t="str">
            <v>MAT_CI-17</v>
          </cell>
          <cell r="C324" t="str">
            <v>C. CONTRAINCENDIOS</v>
          </cell>
          <cell r="D324" t="str">
            <v>SEMICODO HIERRO DUCTIL RANURADO 1 1/2"</v>
          </cell>
          <cell r="E324">
            <v>10059.663865546219</v>
          </cell>
          <cell r="F324" t="str">
            <v xml:space="preserve">UND </v>
          </cell>
          <cell r="H324">
            <v>11971</v>
          </cell>
        </row>
        <row r="325">
          <cell r="B325" t="str">
            <v>MAT_CI-18</v>
          </cell>
          <cell r="C325" t="str">
            <v>C. CONTRAINCENDIOS</v>
          </cell>
          <cell r="D325" t="str">
            <v>SEMICODO HIERRO DUCTIL RANURADO 2 1/2"</v>
          </cell>
          <cell r="E325">
            <v>19149.579831932773</v>
          </cell>
          <cell r="F325" t="str">
            <v xml:space="preserve">UND </v>
          </cell>
          <cell r="H325">
            <v>22788</v>
          </cell>
        </row>
        <row r="326">
          <cell r="B326" t="str">
            <v>MAT_CI-19</v>
          </cell>
          <cell r="C326" t="str">
            <v>C. CONTRAINCENDIOS</v>
          </cell>
          <cell r="D326" t="str">
            <v>SOPORTE 1 1/2"</v>
          </cell>
          <cell r="E326">
            <v>2350.4201680672272</v>
          </cell>
          <cell r="F326" t="str">
            <v xml:space="preserve">UND </v>
          </cell>
          <cell r="H326">
            <v>2797</v>
          </cell>
        </row>
        <row r="327">
          <cell r="B327" t="str">
            <v>MAT_CI-20</v>
          </cell>
          <cell r="C327" t="str">
            <v>C. CONTRAINCENDIOS</v>
          </cell>
          <cell r="D327" t="str">
            <v>SOPORTE 2 1/2"</v>
          </cell>
          <cell r="E327">
            <v>3469.747899159664</v>
          </cell>
          <cell r="F327" t="str">
            <v xml:space="preserve">UND </v>
          </cell>
          <cell r="H327">
            <v>4129</v>
          </cell>
        </row>
        <row r="328">
          <cell r="B328" t="str">
            <v>MAT_CI-21</v>
          </cell>
          <cell r="C328" t="str">
            <v>C. CONTRAINCENDIOS</v>
          </cell>
          <cell r="D328" t="str">
            <v>SOPORTE TIPO CANASTILLA PARA MANGUERA</v>
          </cell>
          <cell r="E328">
            <v>42595.798319327732</v>
          </cell>
          <cell r="F328" t="str">
            <v xml:space="preserve">UND </v>
          </cell>
          <cell r="H328">
            <v>50689</v>
          </cell>
        </row>
        <row r="329">
          <cell r="B329" t="str">
            <v>MAT_CI-22</v>
          </cell>
          <cell r="C329" t="str">
            <v>C. CONTRAINCENDIOS</v>
          </cell>
          <cell r="D329" t="str">
            <v>TEE HIERRO DUCTIL RANURADO 1 1/2"</v>
          </cell>
          <cell r="E329">
            <v>8040.3361344537816</v>
          </cell>
          <cell r="F329" t="str">
            <v xml:space="preserve">UND </v>
          </cell>
          <cell r="H329">
            <v>9568</v>
          </cell>
        </row>
        <row r="330">
          <cell r="B330" t="str">
            <v>MAT_CI-23</v>
          </cell>
          <cell r="C330" t="str">
            <v>C. CONTRAINCENDIOS</v>
          </cell>
          <cell r="D330" t="str">
            <v>TEE HIERRO DUCTIL RANURADO 2 1/2"</v>
          </cell>
          <cell r="E330">
            <v>36990.756302521011</v>
          </cell>
          <cell r="F330" t="str">
            <v xml:space="preserve">UND </v>
          </cell>
          <cell r="H330">
            <v>44019</v>
          </cell>
        </row>
        <row r="331">
          <cell r="B331" t="str">
            <v>MAT_CI-24</v>
          </cell>
          <cell r="C331" t="str">
            <v>C. CONTRAINCENDIOS</v>
          </cell>
          <cell r="D331" t="str">
            <v>TRAMO DE MANGUERA DE 1 1/2" x 100 FT SINTEX-PPLAST</v>
          </cell>
          <cell r="E331">
            <v>275827.731092437</v>
          </cell>
          <cell r="F331" t="str">
            <v xml:space="preserve">UND </v>
          </cell>
          <cell r="H331">
            <v>328235</v>
          </cell>
        </row>
        <row r="332">
          <cell r="B332" t="str">
            <v>MAT_CI-25</v>
          </cell>
          <cell r="C332" t="str">
            <v>C. CONTRAINCENDIOS</v>
          </cell>
          <cell r="D332" t="str">
            <v>TUBERÍA ACERO NEGRO 1" SCH 40 RANURADA</v>
          </cell>
          <cell r="E332">
            <v>29411.764705882353</v>
          </cell>
          <cell r="F332" t="str">
            <v>M</v>
          </cell>
          <cell r="H332">
            <v>35000</v>
          </cell>
        </row>
        <row r="333">
          <cell r="B333" t="str">
            <v>MAT_CI-26</v>
          </cell>
          <cell r="C333" t="str">
            <v>C. CONTRAINCENDIOS</v>
          </cell>
          <cell r="D333" t="str">
            <v>TUBERÍA ACERO NEGRO 1 1/2" SCH 40 RANURADA</v>
          </cell>
          <cell r="E333">
            <v>36531.092436974788</v>
          </cell>
          <cell r="F333" t="str">
            <v>M</v>
          </cell>
          <cell r="H333">
            <v>43472</v>
          </cell>
        </row>
        <row r="334">
          <cell r="B334" t="str">
            <v>MAT_CI-27</v>
          </cell>
          <cell r="C334" t="str">
            <v>C. CONTRAINCENDIOS</v>
          </cell>
          <cell r="D334" t="str">
            <v>TUBERÍA ACERO NEGRO 2 1/2" SCH 40 RANURADA</v>
          </cell>
          <cell r="E334">
            <v>43403.361344537814</v>
          </cell>
          <cell r="F334" t="str">
            <v>M</v>
          </cell>
          <cell r="H334">
            <v>51650</v>
          </cell>
        </row>
        <row r="335">
          <cell r="B335" t="str">
            <v>MAT_CI-28</v>
          </cell>
          <cell r="C335" t="str">
            <v>C. CONTRAINCENDIOS</v>
          </cell>
          <cell r="D335" t="str">
            <v>VÁLVULA ANGULAR TIPO GLOBO 1 1/2" EN BRONCE</v>
          </cell>
          <cell r="E335">
            <v>111378.15126050421</v>
          </cell>
          <cell r="F335" t="str">
            <v xml:space="preserve">UND </v>
          </cell>
          <cell r="H335">
            <v>132540</v>
          </cell>
        </row>
        <row r="336">
          <cell r="B336" t="str">
            <v>MAT_CI-29</v>
          </cell>
          <cell r="C336" t="str">
            <v>C. CONTRAINCENDIOS</v>
          </cell>
          <cell r="D336" t="str">
            <v>VÁLVULA ANGULAR TIPO GLOBO 2 1/2" EN BRONCE</v>
          </cell>
          <cell r="E336">
            <v>313884.87394957984</v>
          </cell>
          <cell r="F336" t="str">
            <v xml:space="preserve">UND </v>
          </cell>
          <cell r="H336">
            <v>373523</v>
          </cell>
        </row>
        <row r="337">
          <cell r="B337" t="str">
            <v>MAT_CI-30</v>
          </cell>
          <cell r="C337" t="str">
            <v>C. CONTRAINCENDIOS</v>
          </cell>
          <cell r="D337" t="str">
            <v>VIDRIO ESTANDAR PARA PUERTA GABINETE ESPESOR 3 MM</v>
          </cell>
          <cell r="E337">
            <v>27931.932773109245</v>
          </cell>
          <cell r="F337" t="str">
            <v xml:space="preserve">UND </v>
          </cell>
          <cell r="H337">
            <v>33239</v>
          </cell>
        </row>
        <row r="339">
          <cell r="B339" t="str">
            <v>CARPINTERIA METALICA Y MADERA</v>
          </cell>
        </row>
        <row r="340">
          <cell r="B340" t="str">
            <v>MAT_CA-01</v>
          </cell>
          <cell r="C340" t="str">
            <v>D. CARPINTERIA</v>
          </cell>
          <cell r="D340" t="str">
            <v>ACCESORIOS (ELECTROIMAN, PULSADOR, EMISOR, RECEPTOR Y FOTOCÉLULA) PARA AUTOMATIZACIÓN DE PUERTA FACHADA</v>
          </cell>
          <cell r="E340">
            <v>226526.05042016809</v>
          </cell>
          <cell r="F340" t="str">
            <v xml:space="preserve">UND </v>
          </cell>
          <cell r="H340">
            <v>269566</v>
          </cell>
        </row>
        <row r="341">
          <cell r="B341" t="str">
            <v>MAT_CA-02</v>
          </cell>
          <cell r="C341" t="str">
            <v>D. CARPINTERIA</v>
          </cell>
          <cell r="D341" t="str">
            <v>BRAZO HIDRAULICO PARA PUERTA</v>
          </cell>
          <cell r="E341">
            <v>198852.10084033615</v>
          </cell>
          <cell r="F341" t="str">
            <v>UND</v>
          </cell>
          <cell r="H341">
            <v>236634</v>
          </cell>
        </row>
        <row r="342">
          <cell r="B342" t="str">
            <v>MAT_CA-03</v>
          </cell>
          <cell r="C342" t="str">
            <v>D. CARPINTERIA</v>
          </cell>
          <cell r="D342" t="str">
            <v>EQUIPO DE MOTORIZACIÓN PARA APERTURA Y CIERRE AUTOMÁTICO, PARA PUERTA DE GARAJE CORREDERA DE HASTA 2000 KG DE PESO.</v>
          </cell>
          <cell r="E342">
            <v>102138.65546218488</v>
          </cell>
          <cell r="F342" t="str">
            <v xml:space="preserve">UND </v>
          </cell>
          <cell r="H342">
            <v>121545</v>
          </cell>
        </row>
        <row r="343">
          <cell r="B343" t="str">
            <v>MAT_CA-04</v>
          </cell>
          <cell r="C343" t="str">
            <v>D. CARPINTERIA</v>
          </cell>
          <cell r="D343" t="str">
            <v xml:space="preserve">KIT CERRADURA DE SEGURIDAD </v>
          </cell>
          <cell r="E343">
            <v>1012605.0420168068</v>
          </cell>
          <cell r="F343" t="str">
            <v>UND</v>
          </cell>
          <cell r="H343">
            <v>1205000</v>
          </cell>
        </row>
        <row r="344">
          <cell r="B344" t="str">
            <v>MAT_CA-05</v>
          </cell>
          <cell r="D344" t="str">
            <v>KIT DE BISAGRAS x 3 UND</v>
          </cell>
          <cell r="E344">
            <v>9159.6638655462193</v>
          </cell>
          <cell r="F344" t="str">
            <v>UND</v>
          </cell>
          <cell r="H344">
            <v>10900</v>
          </cell>
        </row>
        <row r="345">
          <cell r="B345" t="str">
            <v>MAT_CA-06</v>
          </cell>
          <cell r="C345" t="str">
            <v>D. CARPINTERIA</v>
          </cell>
          <cell r="D345" t="str">
            <v>PUERTA EN LÁMINA DOBLADA CAL. 18 DE 0,70X2.10M. INCLUYE CHAPA Y MARCO DEL MISMO MATERIAL. PINTADA CON PINTURA ANTICORROSIVA Y ESMALTE DE ACABADO</v>
          </cell>
          <cell r="E345">
            <v>89447.058823529413</v>
          </cell>
          <cell r="F345" t="str">
            <v xml:space="preserve">UND </v>
          </cell>
          <cell r="H345">
            <v>106442</v>
          </cell>
        </row>
        <row r="346">
          <cell r="B346" t="str">
            <v>MAT_CA-07</v>
          </cell>
          <cell r="C346" t="str">
            <v>D. CARPINTERIA</v>
          </cell>
          <cell r="D346" t="str">
            <v xml:space="preserve">PUERTA EN LÁMINA DOBLADA CAL. 18 DE 0.7X2.1M, INCLUYE MARCO DEL MISMO MATERIAL, ACABADO EN PINTURA ANTICORROSIVA Y ESMALTE </v>
          </cell>
          <cell r="E346">
            <v>6289.0756302521013</v>
          </cell>
          <cell r="F346" t="str">
            <v>M2</v>
          </cell>
          <cell r="H346">
            <v>7484</v>
          </cell>
        </row>
        <row r="347">
          <cell r="B347" t="str">
            <v>MAT_CA-08</v>
          </cell>
          <cell r="C347" t="str">
            <v>D. CARPINTERIA</v>
          </cell>
          <cell r="D347" t="str">
            <v xml:space="preserve">PUERTA ENROLLABLE DE 2.0X2.45M, ACABADO EN PINTURA ANTICORROSIVA Y ESMALTE </v>
          </cell>
          <cell r="E347">
            <v>134369.74789915967</v>
          </cell>
          <cell r="F347" t="str">
            <v>M2</v>
          </cell>
          <cell r="H347">
            <v>159900</v>
          </cell>
        </row>
        <row r="348">
          <cell r="B348" t="str">
            <v>MAT_CA-09</v>
          </cell>
          <cell r="C348" t="str">
            <v>D. CARPINTERIA</v>
          </cell>
          <cell r="D348" t="str">
            <v>PORTACANDADO REFORZADO</v>
          </cell>
          <cell r="E348">
            <v>18403.361344537814</v>
          </cell>
          <cell r="F348" t="str">
            <v xml:space="preserve">UND </v>
          </cell>
          <cell r="H348">
            <v>21900</v>
          </cell>
        </row>
        <row r="349">
          <cell r="B349" t="str">
            <v>MAT_CA-10</v>
          </cell>
          <cell r="C349" t="str">
            <v>D. CARPINTERIA</v>
          </cell>
          <cell r="D349" t="str">
            <v>VENTANA EN CELOSÍA DE ALUMINIO 2.50X0.50M, INCLUYE ANGEO</v>
          </cell>
          <cell r="E349">
            <v>0</v>
          </cell>
          <cell r="F349" t="str">
            <v>M2</v>
          </cell>
          <cell r="H349">
            <v>0</v>
          </cell>
        </row>
        <row r="350">
          <cell r="B350" t="str">
            <v>MAT_CA-11</v>
          </cell>
          <cell r="C350" t="str">
            <v>D. CARPINTERIA</v>
          </cell>
          <cell r="D350" t="str">
            <v>CERRADURA SOBREPONER</v>
          </cell>
          <cell r="E350">
            <v>145294.11764705883</v>
          </cell>
          <cell r="F350" t="str">
            <v>UND</v>
          </cell>
          <cell r="H350">
            <v>172900</v>
          </cell>
        </row>
        <row r="351">
          <cell r="B351" t="str">
            <v>PINTURAS Y ACABADOS</v>
          </cell>
        </row>
        <row r="352">
          <cell r="B352" t="str">
            <v>MAT_P-01</v>
          </cell>
          <cell r="C352" t="str">
            <v>E. PINTURAS</v>
          </cell>
          <cell r="D352" t="str">
            <v>BROCHA</v>
          </cell>
          <cell r="E352">
            <v>7478.9915966386561</v>
          </cell>
          <cell r="F352" t="str">
            <v xml:space="preserve">UND </v>
          </cell>
          <cell r="H352">
            <v>8900</v>
          </cell>
        </row>
        <row r="353">
          <cell r="B353" t="str">
            <v>MAT_P-02</v>
          </cell>
          <cell r="C353" t="str">
            <v>E. PINTURAS</v>
          </cell>
          <cell r="D353" t="str">
            <v>CINTA</v>
          </cell>
          <cell r="E353">
            <v>10672.268907563026</v>
          </cell>
          <cell r="F353" t="str">
            <v>UND</v>
          </cell>
          <cell r="H353">
            <v>12700</v>
          </cell>
        </row>
        <row r="354">
          <cell r="B354" t="str">
            <v>MAT_P-03</v>
          </cell>
          <cell r="C354" t="str">
            <v>E. PINTURAS</v>
          </cell>
          <cell r="D354" t="str">
            <v>THINNER Y/O DISOLVENTE</v>
          </cell>
          <cell r="E354">
            <v>11092.436974789916</v>
          </cell>
          <cell r="F354" t="str">
            <v>LT</v>
          </cell>
          <cell r="H354">
            <v>13200</v>
          </cell>
        </row>
        <row r="355">
          <cell r="B355" t="str">
            <v>MAT_P-04</v>
          </cell>
          <cell r="C355" t="str">
            <v>E. PINTURAS</v>
          </cell>
          <cell r="D355" t="str">
            <v>ESTUCO ACRÍLICO INTERIOR/EXTERIOR</v>
          </cell>
          <cell r="E355">
            <v>4130.2521008403364</v>
          </cell>
          <cell r="F355" t="str">
            <v>KG</v>
          </cell>
          <cell r="H355">
            <v>4915</v>
          </cell>
        </row>
        <row r="356">
          <cell r="B356" t="str">
            <v>MAT_P-05</v>
          </cell>
          <cell r="C356" t="str">
            <v>E. PINTURAS</v>
          </cell>
          <cell r="D356" t="str">
            <v>GRANIPLAST PREMIUM GRANIACRYL</v>
          </cell>
          <cell r="E356">
            <v>6674.7899159663866</v>
          </cell>
          <cell r="F356" t="str">
            <v>KG</v>
          </cell>
          <cell r="H356">
            <v>7943</v>
          </cell>
        </row>
        <row r="357">
          <cell r="B357" t="str">
            <v>MAT_P-06</v>
          </cell>
          <cell r="C357" t="str">
            <v>E. PINTURAS</v>
          </cell>
          <cell r="D357" t="str">
            <v>MASILLA SUPERMÁSTICO 5GLN</v>
          </cell>
          <cell r="E357">
            <v>67352.941176470587</v>
          </cell>
          <cell r="F357" t="str">
            <v>GLN</v>
          </cell>
          <cell r="H357">
            <v>80150</v>
          </cell>
        </row>
        <row r="358">
          <cell r="B358" t="str">
            <v>MAT_P-07</v>
          </cell>
          <cell r="C358" t="str">
            <v>E. PINTURAS</v>
          </cell>
          <cell r="D358" t="str">
            <v>ANTICORROSIVO ROJO 1 GALÓN</v>
          </cell>
          <cell r="E358">
            <v>67983.193277310929</v>
          </cell>
          <cell r="F358" t="str">
            <v>GLN</v>
          </cell>
          <cell r="H358">
            <v>80900</v>
          </cell>
        </row>
        <row r="359">
          <cell r="B359" t="str">
            <v>MAT_P-08</v>
          </cell>
          <cell r="C359" t="str">
            <v>E. PINTURAS</v>
          </cell>
          <cell r="D359" t="str">
            <v>PINTURA BASE ANTICORROSIVA WASH PRIMER 1/4 GLN. INCLUYE COMPONENTE A Y B</v>
          </cell>
          <cell r="E359">
            <v>82689.075630252104</v>
          </cell>
          <cell r="F359" t="str">
            <v>GLN</v>
          </cell>
          <cell r="H359">
            <v>98400</v>
          </cell>
        </row>
        <row r="360">
          <cell r="B360" t="str">
            <v>MAT_P-09</v>
          </cell>
          <cell r="C360" t="str">
            <v>E. PINTURAS</v>
          </cell>
          <cell r="D360" t="str">
            <v>PINTURA BITUMINOSA</v>
          </cell>
          <cell r="E360">
            <v>0</v>
          </cell>
          <cell r="H360">
            <v>0</v>
          </cell>
        </row>
        <row r="361">
          <cell r="B361" t="str">
            <v>MAT_P-10</v>
          </cell>
          <cell r="C361" t="str">
            <v>E. PINTURAS</v>
          </cell>
          <cell r="D361" t="str">
            <v>PINTURA EPÓXICA POLIAMIDA (COMP A ) Y CATALIZADOR DE PINTURA EPOXICA POLIAMIDA (COMP B), SEGUN DOSIFICACIÓN DEL PROVEEDOR</v>
          </cell>
          <cell r="E361">
            <v>0</v>
          </cell>
          <cell r="F361" t="str">
            <v>M2</v>
          </cell>
          <cell r="H361">
            <v>0</v>
          </cell>
        </row>
        <row r="362">
          <cell r="B362" t="str">
            <v>MAT_P-11</v>
          </cell>
          <cell r="C362" t="str">
            <v>E. PINTURAS</v>
          </cell>
          <cell r="D362" t="str">
            <v>ESMALTE PINTULUX 3 EN 1 PINTUCO</v>
          </cell>
          <cell r="E362">
            <v>117563.02521008404</v>
          </cell>
          <cell r="F362" t="str">
            <v>GLN</v>
          </cell>
          <cell r="H362">
            <v>139900</v>
          </cell>
        </row>
        <row r="363">
          <cell r="B363" t="str">
            <v>MAT_P-12</v>
          </cell>
          <cell r="C363" t="str">
            <v>E. PINTURAS</v>
          </cell>
          <cell r="D363" t="str">
            <v>PINTURA PARA EXTERIORES</v>
          </cell>
          <cell r="E363">
            <v>117563.02521008404</v>
          </cell>
          <cell r="F363" t="str">
            <v>GLN</v>
          </cell>
          <cell r="H363">
            <v>139900</v>
          </cell>
        </row>
        <row r="364">
          <cell r="B364" t="str">
            <v>MAT_P-13</v>
          </cell>
          <cell r="C364" t="str">
            <v>E. PINTURAS</v>
          </cell>
          <cell r="D364" t="str">
            <v>PINTURA POLIURETANO</v>
          </cell>
          <cell r="E364">
            <v>0</v>
          </cell>
          <cell r="F364" t="str">
            <v>GLN</v>
          </cell>
          <cell r="H364">
            <v>0</v>
          </cell>
        </row>
        <row r="365">
          <cell r="B365" t="str">
            <v>MAT_P-14</v>
          </cell>
          <cell r="C365" t="str">
            <v>E. PINTURAS</v>
          </cell>
          <cell r="D365" t="str">
            <v>PINTURA REFLECTIVA DE ALUMINIO PARA TUBERÍAS</v>
          </cell>
          <cell r="E365">
            <v>0</v>
          </cell>
          <cell r="F365" t="str">
            <v>KG</v>
          </cell>
          <cell r="H365">
            <v>0</v>
          </cell>
        </row>
        <row r="366">
          <cell r="B366" t="str">
            <v>MAT_P-15</v>
          </cell>
          <cell r="C366" t="str">
            <v>E. PINTURAS</v>
          </cell>
          <cell r="D366" t="str">
            <v>PINTURA TIPO  1 VINILO (INCLUYE DESPERDICIO 5%)</v>
          </cell>
          <cell r="E366">
            <v>34693.277310924372</v>
          </cell>
          <cell r="F366" t="str">
            <v>GLN</v>
          </cell>
          <cell r="H366">
            <v>41285</v>
          </cell>
        </row>
        <row r="367">
          <cell r="B367" t="str">
            <v>MAT_P-16</v>
          </cell>
          <cell r="C367" t="str">
            <v>E. PINTURAS</v>
          </cell>
          <cell r="D367" t="str">
            <v>LIJA PARA MADERA</v>
          </cell>
          <cell r="E367">
            <v>1722.6890756302521</v>
          </cell>
          <cell r="F367" t="str">
            <v xml:space="preserve">UND </v>
          </cell>
          <cell r="H367">
            <v>2050</v>
          </cell>
        </row>
        <row r="368">
          <cell r="B368" t="str">
            <v>MAT_P-17</v>
          </cell>
          <cell r="C368" t="str">
            <v>E. PINTURAS</v>
          </cell>
          <cell r="D368" t="str">
            <v>RODILLO</v>
          </cell>
          <cell r="E368">
            <v>13361.344537815126</v>
          </cell>
          <cell r="F368" t="str">
            <v xml:space="preserve">UND </v>
          </cell>
          <cell r="H368">
            <v>15900</v>
          </cell>
        </row>
        <row r="369">
          <cell r="B369" t="str">
            <v>MAT_P-18</v>
          </cell>
          <cell r="C369" t="str">
            <v>E. PINTURAS</v>
          </cell>
          <cell r="D369" t="str">
            <v>ESMALTE SINTETICO (2 MANOS</v>
          </cell>
          <cell r="E369">
            <v>20798.319327731093</v>
          </cell>
          <cell r="F369" t="str">
            <v>LITRO</v>
          </cell>
          <cell r="H369">
            <v>24750</v>
          </cell>
        </row>
        <row r="370">
          <cell r="B370" t="str">
            <v>MAT_P-19</v>
          </cell>
          <cell r="C370" t="str">
            <v>E. PINTURAS</v>
          </cell>
          <cell r="D370" t="str">
            <v>RECIPIENTES</v>
          </cell>
          <cell r="E370">
            <v>9151.2605042016803</v>
          </cell>
          <cell r="F370" t="str">
            <v>UND</v>
          </cell>
          <cell r="H370">
            <v>10890</v>
          </cell>
        </row>
        <row r="371">
          <cell r="B371" t="str">
            <v>MAT_P-20</v>
          </cell>
          <cell r="C371" t="str">
            <v>E. PINTURAS</v>
          </cell>
          <cell r="D371" t="str">
            <v>MINA DE COLOR</v>
          </cell>
          <cell r="E371">
            <v>4159.6638655462184</v>
          </cell>
          <cell r="F371" t="str">
            <v>KG</v>
          </cell>
          <cell r="H371">
            <v>4950</v>
          </cell>
        </row>
        <row r="372">
          <cell r="B372" t="str">
            <v>MAT_P-21</v>
          </cell>
          <cell r="D372" t="str">
            <v>LIJA GRANO MEDIO</v>
          </cell>
          <cell r="E372">
            <v>924.36974789915973</v>
          </cell>
          <cell r="F372" t="str">
            <v>UND</v>
          </cell>
          <cell r="H372">
            <v>1100</v>
          </cell>
        </row>
        <row r="373">
          <cell r="B373" t="str">
            <v>MAT_P-22</v>
          </cell>
          <cell r="D373" t="str">
            <v>PINTURA ESMALTE COLOR MARRON (INCLUYE DESPERDICIO 5%)</v>
          </cell>
          <cell r="E373">
            <v>34693.277310924372</v>
          </cell>
          <cell r="F373" t="str">
            <v>GLN</v>
          </cell>
          <cell r="H373">
            <v>41285</v>
          </cell>
        </row>
        <row r="374">
          <cell r="B374" t="str">
            <v>MAT_P-23</v>
          </cell>
          <cell r="D374" t="str">
            <v>LIJA PARA METAL</v>
          </cell>
          <cell r="E374">
            <v>924.36974789915973</v>
          </cell>
          <cell r="F374" t="str">
            <v>UND</v>
          </cell>
          <cell r="H374">
            <v>1100</v>
          </cell>
        </row>
        <row r="378">
          <cell r="B378" t="str">
            <v>ENCHAPES</v>
          </cell>
        </row>
        <row r="379">
          <cell r="B379" t="str">
            <v>MAT_PIS-01</v>
          </cell>
          <cell r="C379" t="str">
            <v>F. ENCHAPES</v>
          </cell>
          <cell r="D379" t="str">
            <v>PEGO BULTO X 1'0 KILO</v>
          </cell>
          <cell r="E379">
            <v>23823.529411764706</v>
          </cell>
          <cell r="F379" t="str">
            <v>BTO</v>
          </cell>
          <cell r="H379">
            <v>28350</v>
          </cell>
        </row>
        <row r="380">
          <cell r="B380" t="str">
            <v>MAT_PIS-02</v>
          </cell>
          <cell r="C380" t="str">
            <v>F. ENCHAPES</v>
          </cell>
          <cell r="D380" t="str">
            <v xml:space="preserve">BOQUILLA </v>
          </cell>
          <cell r="E380">
            <v>5866.3865546218494</v>
          </cell>
          <cell r="F380" t="str">
            <v>KG</v>
          </cell>
          <cell r="H380">
            <v>6981</v>
          </cell>
        </row>
        <row r="381">
          <cell r="B381" t="str">
            <v>MAT_PIS-03</v>
          </cell>
          <cell r="C381" t="str">
            <v>F. ENCHAPES</v>
          </cell>
          <cell r="D381" t="str">
            <v>SEPARADORES &gt;3MM</v>
          </cell>
          <cell r="E381">
            <v>9243.6974789915967</v>
          </cell>
          <cell r="F381" t="str">
            <v>BOLSA</v>
          </cell>
          <cell r="H381">
            <v>11000</v>
          </cell>
        </row>
        <row r="382">
          <cell r="B382" t="str">
            <v>MAT_PIS-04</v>
          </cell>
          <cell r="C382" t="str">
            <v>F. ENCHAPES</v>
          </cell>
          <cell r="D382" t="str">
            <v>ENCHAPE PARED CERÁMICA INSTITUCIONAL 30 CM X 60 CM</v>
          </cell>
          <cell r="E382">
            <v>40504.201680672268</v>
          </cell>
          <cell r="F382" t="str">
            <v>M2</v>
          </cell>
          <cell r="H382">
            <v>48200</v>
          </cell>
        </row>
        <row r="383">
          <cell r="B383" t="str">
            <v>MAT_PIS-05</v>
          </cell>
          <cell r="C383" t="str">
            <v>F. ENCHAPES</v>
          </cell>
          <cell r="D383" t="str">
            <v>ENCHAPE PISO PORCELANATO ALTO TRAFICO 30 CM X 60 CM</v>
          </cell>
          <cell r="E383">
            <v>61848.73949579832</v>
          </cell>
          <cell r="F383" t="str">
            <v>M2</v>
          </cell>
          <cell r="H383">
            <v>73600</v>
          </cell>
        </row>
        <row r="384">
          <cell r="B384" t="str">
            <v>MAT_PIS-06</v>
          </cell>
          <cell r="C384" t="str">
            <v>F. ENCHAPES</v>
          </cell>
          <cell r="D384" t="str">
            <v>FONDO DE JUNTA</v>
          </cell>
          <cell r="E384">
            <v>0</v>
          </cell>
          <cell r="F384" t="str">
            <v>M</v>
          </cell>
          <cell r="H384">
            <v>0</v>
          </cell>
        </row>
        <row r="385">
          <cell r="B385" t="str">
            <v>MAT_PIS-07</v>
          </cell>
          <cell r="C385" t="str">
            <v>F. ENCHAPES</v>
          </cell>
          <cell r="D385" t="str">
            <v>FACHALETA EN GRES (INCLUYE DESPERDICIO 5%)</v>
          </cell>
          <cell r="E385">
            <v>50756.302521008409</v>
          </cell>
          <cell r="F385" t="str">
            <v>M2</v>
          </cell>
          <cell r="H385">
            <v>60400</v>
          </cell>
        </row>
        <row r="386">
          <cell r="B386" t="str">
            <v>MAT_PIS-08</v>
          </cell>
          <cell r="C386" t="str">
            <v>F. ENCHAPES</v>
          </cell>
          <cell r="D386" t="str">
            <v>PORCELANATO RECTIFICADO WEST ARD PRO COLORES GRIS CLARO, OSCURO O HIELO DE CARAS DIFERENCIADAS DE 60X60 CM O SIMILAR PARA PISO ALTO TRAFICO</v>
          </cell>
          <cell r="E386">
            <v>61596.638655462186</v>
          </cell>
          <cell r="F386" t="str">
            <v>M2</v>
          </cell>
          <cell r="H386">
            <v>73300</v>
          </cell>
        </row>
        <row r="387">
          <cell r="B387" t="str">
            <v>MAT_PIS-09</v>
          </cell>
          <cell r="C387" t="str">
            <v>F. ENCHAPES</v>
          </cell>
          <cell r="D387" t="str">
            <v xml:space="preserve">PISO PORCELANATO PECAN DE 23.3X120 CM DE COLOR BEIGE PARA USO COMERCIAL </v>
          </cell>
          <cell r="E387">
            <v>80588.23529411765</v>
          </cell>
          <cell r="F387" t="str">
            <v>M2</v>
          </cell>
          <cell r="H387">
            <v>95900</v>
          </cell>
        </row>
        <row r="388">
          <cell r="B388" t="str">
            <v>MAT_PIS-11</v>
          </cell>
          <cell r="C388" t="str">
            <v>F. ENCHAPES</v>
          </cell>
          <cell r="D388" t="str">
            <v>SELLADOR DE POLIURETANO AUTONIVELANTE X300ML</v>
          </cell>
          <cell r="E388">
            <v>0</v>
          </cell>
          <cell r="F388" t="str">
            <v xml:space="preserve">UND </v>
          </cell>
          <cell r="H388">
            <v>0</v>
          </cell>
        </row>
        <row r="389">
          <cell r="B389" t="str">
            <v>MAT_PIS-12</v>
          </cell>
          <cell r="C389" t="str">
            <v>F. ENCHAPES</v>
          </cell>
          <cell r="D389" t="str">
            <v>TABLON ROJO EN GRES</v>
          </cell>
          <cell r="E389">
            <v>0</v>
          </cell>
          <cell r="F389" t="str">
            <v>M2</v>
          </cell>
          <cell r="H389">
            <v>0</v>
          </cell>
        </row>
        <row r="391">
          <cell r="B391" t="str">
            <v>DIVISIONES, PUERTAS, VIDRIOS VENTANAS</v>
          </cell>
        </row>
        <row r="392">
          <cell r="B392" t="str">
            <v>MAT_V-01</v>
          </cell>
          <cell r="C392" t="str">
            <v>G. DIV, PUERTAS Y VENTANAS</v>
          </cell>
          <cell r="D392" t="str">
            <v>ANGULO 30 X 20 X 0.38MM 2.44M</v>
          </cell>
          <cell r="E392">
            <v>999.15966386554624</v>
          </cell>
          <cell r="F392" t="str">
            <v>M</v>
          </cell>
          <cell r="H392">
            <v>1189</v>
          </cell>
        </row>
        <row r="393">
          <cell r="B393" t="str">
            <v>MAT_V-02</v>
          </cell>
          <cell r="C393" t="str">
            <v>G. DIV, PUERTAS Y VENTANAS</v>
          </cell>
          <cell r="D393" t="str">
            <v>CELOSÍA EN ALUMINIO</v>
          </cell>
          <cell r="E393">
            <v>247899.15966386555</v>
          </cell>
          <cell r="F393" t="str">
            <v>M2</v>
          </cell>
          <cell r="H393">
            <v>295000</v>
          </cell>
        </row>
        <row r="394">
          <cell r="B394" t="str">
            <v>MAT_V-03</v>
          </cell>
          <cell r="C394" t="str">
            <v>G. DIV, PUERTAS Y VENTANAS</v>
          </cell>
          <cell r="D394" t="str">
            <v>DIVISIÓN BAÑO ACERO INOXIDABLE (INCLUYE ACCESORIOS PASADORES Y PUERTAS)</v>
          </cell>
          <cell r="E394">
            <v>988072.26890756306</v>
          </cell>
          <cell r="F394" t="str">
            <v>M2</v>
          </cell>
          <cell r="H394">
            <v>1175806</v>
          </cell>
        </row>
        <row r="395">
          <cell r="B395" t="str">
            <v>MAT_V-04</v>
          </cell>
          <cell r="C395" t="str">
            <v>G. DIV, PUERTAS Y VENTANAS</v>
          </cell>
          <cell r="D395" t="str">
            <v xml:space="preserve">ESPEJO 4mm </v>
          </cell>
          <cell r="E395">
            <v>146953.78151260506</v>
          </cell>
          <cell r="F395" t="str">
            <v>M2</v>
          </cell>
          <cell r="H395">
            <v>174875</v>
          </cell>
        </row>
        <row r="396">
          <cell r="B396" t="str">
            <v>MAT_V-05</v>
          </cell>
          <cell r="C396" t="str">
            <v>G. DIV, PUERTAS Y VENTANAS</v>
          </cell>
          <cell r="D396" t="str">
            <v>PUERTA METALICA BATIENTE CORTAFUEGOS. INCLUYE BARRA ANTIPANICO, BISAGRAS, GATO HIDRAULICO Y TODOS LOS ACCESORIOS</v>
          </cell>
          <cell r="E396">
            <v>1863573.1092436975</v>
          </cell>
          <cell r="F396" t="str">
            <v>UND</v>
          </cell>
          <cell r="H396">
            <v>2217652</v>
          </cell>
        </row>
        <row r="397">
          <cell r="B397" t="str">
            <v>MAT_V-06</v>
          </cell>
          <cell r="C397" t="str">
            <v>G. DIV, PUERTAS Y VENTANAS</v>
          </cell>
          <cell r="D397" t="str">
            <v>PUERTA EN ALUMINIO (INCLUYE ACCESORIOS PASADORES Y PUERTAS)</v>
          </cell>
          <cell r="E397">
            <v>488074.78991596639</v>
          </cell>
          <cell r="F397" t="str">
            <v>M2</v>
          </cell>
          <cell r="H397">
            <v>580809</v>
          </cell>
        </row>
        <row r="398">
          <cell r="B398" t="str">
            <v>MAT_V-07</v>
          </cell>
          <cell r="C398" t="str">
            <v>G. DIV, PUERTAS Y VENTANAS</v>
          </cell>
          <cell r="D398" t="str">
            <v>VENTANA EN ALUMINIO REF. 744 CON VIDRIO LAMINADO DE 3MM + 3MM INCOLORO (INCLUYE CORREDERAS Y FIJOS), RODAMIENTOS EN NYLON, CIERRE DUMMY SENCILLO</v>
          </cell>
          <cell r="E398">
            <v>457563.02521008404</v>
          </cell>
          <cell r="F398" t="str">
            <v>M2</v>
          </cell>
          <cell r="H398">
            <v>544500</v>
          </cell>
        </row>
        <row r="399">
          <cell r="B399" t="str">
            <v>MAT_V-08</v>
          </cell>
          <cell r="C399" t="str">
            <v>G. DIV, PUERTAS Y VENTANAS</v>
          </cell>
          <cell r="D399" t="str">
            <v>VIDRIO TEMPLADO 10 MM. INCLUYE ACCESORIOS EN ACCESORIO INOXIDABLE</v>
          </cell>
          <cell r="E399">
            <v>495798.31932773109</v>
          </cell>
          <cell r="F399" t="str">
            <v>M2</v>
          </cell>
          <cell r="H399">
            <v>590000</v>
          </cell>
        </row>
        <row r="400">
          <cell r="E400">
            <v>0</v>
          </cell>
          <cell r="H400">
            <v>0</v>
          </cell>
        </row>
        <row r="401">
          <cell r="B401" t="str">
            <v>MATERIALES ESPECIALES Y EPOXICOS</v>
          </cell>
        </row>
        <row r="402">
          <cell r="B402" t="str">
            <v>MAT_EPYE-01</v>
          </cell>
          <cell r="C402" t="str">
            <v>H. EPOXICOS Y ESPECIALES</v>
          </cell>
          <cell r="D402" t="str">
            <v>ADIVITO IMPERMEABILIZANTE</v>
          </cell>
          <cell r="E402">
            <v>19401.680672268907</v>
          </cell>
          <cell r="F402" t="str">
            <v>KG</v>
          </cell>
          <cell r="H402">
            <v>23088</v>
          </cell>
        </row>
        <row r="403">
          <cell r="B403" t="str">
            <v>MAT_EPYE-02</v>
          </cell>
          <cell r="C403" t="str">
            <v>H. EPOXICOS Y ESPECIALES</v>
          </cell>
          <cell r="D403" t="str">
            <v>ADITIVO IMPERMEABILIZANTE PARA CONCRETO</v>
          </cell>
          <cell r="E403">
            <v>20476.470588235294</v>
          </cell>
          <cell r="F403" t="str">
            <v>KG</v>
          </cell>
          <cell r="H403">
            <v>24367</v>
          </cell>
        </row>
        <row r="404">
          <cell r="B404" t="str">
            <v>MAT_EPYE-03</v>
          </cell>
          <cell r="C404" t="str">
            <v>H. EPOXICOS Y ESPECIALES</v>
          </cell>
          <cell r="D404" t="str">
            <v>ADHESIVO EPÓXICO PARA ANCLAJE DE PERNOS Y BARRAS X300ML</v>
          </cell>
          <cell r="E404">
            <v>0</v>
          </cell>
          <cell r="F404" t="str">
            <v xml:space="preserve">UND </v>
          </cell>
          <cell r="H404">
            <v>0</v>
          </cell>
        </row>
        <row r="405">
          <cell r="B405" t="str">
            <v>MAT_EPYE-04</v>
          </cell>
          <cell r="C405" t="str">
            <v>H. EPOXICOS Y ESPECIALES</v>
          </cell>
          <cell r="D405" t="str">
            <v>BALAS DE CLORO</v>
          </cell>
          <cell r="E405">
            <v>0</v>
          </cell>
          <cell r="F405" t="str">
            <v>U/68KG</v>
          </cell>
          <cell r="H405">
            <v>0</v>
          </cell>
        </row>
        <row r="406">
          <cell r="B406" t="str">
            <v>MAT_EPYE-05</v>
          </cell>
          <cell r="C406" t="str">
            <v>H. EPOXICOS Y ESPECIALES</v>
          </cell>
          <cell r="D406" t="str">
            <v>FRASCO LAVADOR DE 250 CC</v>
          </cell>
          <cell r="E406">
            <v>0</v>
          </cell>
          <cell r="F406" t="str">
            <v>UND</v>
          </cell>
          <cell r="H406">
            <v>0</v>
          </cell>
        </row>
        <row r="407">
          <cell r="B407" t="str">
            <v>MAT_EPYE-06</v>
          </cell>
          <cell r="C407" t="str">
            <v>H. EPOXICOS Y ESPECIALES</v>
          </cell>
          <cell r="D407" t="str">
            <v>GEOTEXTIL NT 2500 O EQUIVALENTE</v>
          </cell>
          <cell r="E407">
            <v>10000</v>
          </cell>
          <cell r="F407" t="str">
            <v>M2</v>
          </cell>
          <cell r="H407">
            <v>11900</v>
          </cell>
        </row>
        <row r="408">
          <cell r="B408" t="str">
            <v>MAT_EPYE-07</v>
          </cell>
          <cell r="C408" t="str">
            <v>H. EPOXICOS Y ESPECIALES</v>
          </cell>
          <cell r="D408" t="str">
            <v xml:space="preserve">GEOTEXTIL NT 1600 </v>
          </cell>
          <cell r="E408">
            <v>0</v>
          </cell>
          <cell r="F408" t="str">
            <v>M2</v>
          </cell>
          <cell r="H408">
            <v>0</v>
          </cell>
        </row>
        <row r="409">
          <cell r="B409" t="str">
            <v>MAT_EPYE-08</v>
          </cell>
          <cell r="C409" t="str">
            <v>H. EPOXICOS Y ESPECIALES</v>
          </cell>
          <cell r="D409" t="str">
            <v>GEODRENES NODULARES (HDPE)</v>
          </cell>
          <cell r="E409">
            <v>33336.134453781517</v>
          </cell>
          <cell r="F409" t="str">
            <v>M2</v>
          </cell>
          <cell r="H409">
            <v>39670</v>
          </cell>
        </row>
        <row r="410">
          <cell r="B410" t="str">
            <v>MAT_EPYE-09</v>
          </cell>
          <cell r="C410" t="str">
            <v>H. EPOXICOS Y ESPECIALES</v>
          </cell>
          <cell r="D410" t="str">
            <v>IMPERMEABILIZANTE ACRÍLICO</v>
          </cell>
          <cell r="E410">
            <v>22589.0756302521</v>
          </cell>
          <cell r="F410" t="str">
            <v>KG</v>
          </cell>
          <cell r="H410">
            <v>26881</v>
          </cell>
        </row>
        <row r="411">
          <cell r="B411" t="str">
            <v>MAT_EPYE-10</v>
          </cell>
          <cell r="C411" t="str">
            <v>H. EPOXICOS Y ESPECIALES</v>
          </cell>
          <cell r="D411" t="str">
            <v>TELA DE REFUERZO DE POLIPROPILENO CONTINUO</v>
          </cell>
          <cell r="E411">
            <v>3605.042016806723</v>
          </cell>
          <cell r="F411" t="str">
            <v>M2</v>
          </cell>
          <cell r="H411">
            <v>4290</v>
          </cell>
        </row>
        <row r="412">
          <cell r="B412" t="str">
            <v>MAT_EPYE-11</v>
          </cell>
          <cell r="C412" t="str">
            <v>H. EPOXICOS Y ESPECIALES</v>
          </cell>
          <cell r="D412" t="str">
            <v>RECUBRIMIENTO EPÓXICO BICOMPONENTE SIKAGARD-62 O SIMILAR</v>
          </cell>
          <cell r="E412">
            <v>206050.42016806724</v>
          </cell>
          <cell r="F412" t="str">
            <v>KG</v>
          </cell>
          <cell r="H412">
            <v>245200</v>
          </cell>
        </row>
        <row r="413">
          <cell r="B413" t="str">
            <v>MAT_EPYE-12</v>
          </cell>
          <cell r="C413" t="str">
            <v>H. EPOXICOS Y ESPECIALES</v>
          </cell>
          <cell r="D413" t="str">
            <v>SELLADOR DE POLIURETANO X300ML</v>
          </cell>
          <cell r="E413">
            <v>168.0672268907563</v>
          </cell>
          <cell r="F413" t="str">
            <v>CC</v>
          </cell>
          <cell r="H413">
            <v>200</v>
          </cell>
        </row>
        <row r="414">
          <cell r="B414" t="str">
            <v>MAT_EPYE-13</v>
          </cell>
          <cell r="C414" t="str">
            <v>H. EPOXICOS Y ESPECIALES</v>
          </cell>
          <cell r="D414" t="str">
            <v>SODA CAUSTICA</v>
          </cell>
          <cell r="E414">
            <v>0</v>
          </cell>
          <cell r="F414" t="str">
            <v>KG</v>
          </cell>
          <cell r="H414">
            <v>0</v>
          </cell>
        </row>
        <row r="415">
          <cell r="B415" t="str">
            <v>MAT_EPYE-14</v>
          </cell>
          <cell r="C415" t="str">
            <v>H. EPOXICOS Y ESPECIALES</v>
          </cell>
          <cell r="D415" t="str">
            <v>SOLUCION ASFALTICA</v>
          </cell>
          <cell r="E415">
            <v>32864.705882352944</v>
          </cell>
          <cell r="F415" t="str">
            <v>KG</v>
          </cell>
          <cell r="H415">
            <v>39109</v>
          </cell>
        </row>
        <row r="416">
          <cell r="B416" t="str">
            <v>MAT_EPYE-15</v>
          </cell>
          <cell r="C416" t="str">
            <v>H. EPOXICOS Y ESPECIALES</v>
          </cell>
          <cell r="D416" t="str">
            <v>SULFATO DE ALUMINIO TIPO B</v>
          </cell>
          <cell r="E416">
            <v>115264.70588235295</v>
          </cell>
          <cell r="F416" t="str">
            <v>KG</v>
          </cell>
          <cell r="H416">
            <v>137165</v>
          </cell>
        </row>
        <row r="417">
          <cell r="B417" t="str">
            <v>MAT_EPYE-16</v>
          </cell>
          <cell r="C417" t="str">
            <v>H. EPOXICOS Y ESPECIALES</v>
          </cell>
          <cell r="D417" t="str">
            <v>GEODREN NT 2000 (INCLUYE DESPERDICIO 5%)</v>
          </cell>
          <cell r="E417">
            <v>25210.084033613446</v>
          </cell>
          <cell r="F417" t="str">
            <v>M2</v>
          </cell>
          <cell r="H417">
            <v>30000</v>
          </cell>
        </row>
        <row r="418">
          <cell r="B418" t="str">
            <v>MAT_EPYE-17</v>
          </cell>
          <cell r="C418" t="str">
            <v>H. EPOXICOS Y ESPECIALES</v>
          </cell>
          <cell r="D418" t="str">
            <v>INMUNIZANTE BASE SOLVENTE</v>
          </cell>
          <cell r="E418">
            <v>12605.042016806723</v>
          </cell>
          <cell r="F418" t="str">
            <v>LITRO</v>
          </cell>
          <cell r="H418">
            <v>15000</v>
          </cell>
        </row>
        <row r="419">
          <cell r="B419" t="str">
            <v>MAT_EPYE-18</v>
          </cell>
          <cell r="C419" t="str">
            <v>H. EPOXICOS Y ESPECIALES</v>
          </cell>
          <cell r="D419" t="str">
            <v>SELLADOR  PARA MADERA</v>
          </cell>
          <cell r="E419">
            <v>13865.546218487396</v>
          </cell>
          <cell r="F419" t="str">
            <v>LITRO</v>
          </cell>
          <cell r="H419">
            <v>16500</v>
          </cell>
        </row>
        <row r="420">
          <cell r="B420" t="str">
            <v>MAT_EPYE-19</v>
          </cell>
          <cell r="C420" t="str">
            <v>H. EPOXICOS Y ESPECIALES</v>
          </cell>
          <cell r="D420" t="str">
            <v xml:space="preserve">CONSTRUCLEANER LIMPIADOR </v>
          </cell>
          <cell r="E420">
            <v>326257.98319327732</v>
          </cell>
          <cell r="F420" t="str">
            <v>UND</v>
          </cell>
          <cell r="H420">
            <v>388247</v>
          </cell>
        </row>
        <row r="421">
          <cell r="B421" t="str">
            <v>MAT_EPYE-20</v>
          </cell>
          <cell r="C421" t="str">
            <v>H. EPOXICOS Y ESPECIALES</v>
          </cell>
          <cell r="D421" t="str">
            <v>BOQUILLA    STONMIX    LÁTEX GRIS 1-6MM (5KG)</v>
          </cell>
          <cell r="E421">
            <v>35210.08403361345</v>
          </cell>
          <cell r="F421" t="str">
            <v>UND</v>
          </cell>
          <cell r="H421">
            <v>41900</v>
          </cell>
        </row>
        <row r="424">
          <cell r="B424" t="str">
            <v>MOBILIARIOS</v>
          </cell>
        </row>
        <row r="425">
          <cell r="B425" t="str">
            <v>MAT_M-01</v>
          </cell>
          <cell r="C425" t="str">
            <v>I. MOBILIARIO</v>
          </cell>
          <cell r="D425" t="str">
            <v>LOCKER 9 PUESTOS EN LÁMINA  CR, CON REJILLAS DE VENTILACIÓN  Y PORTACANDADO</v>
          </cell>
          <cell r="E425">
            <v>0</v>
          </cell>
          <cell r="F425" t="str">
            <v xml:space="preserve">UND </v>
          </cell>
          <cell r="H425">
            <v>0</v>
          </cell>
        </row>
        <row r="426">
          <cell r="B426" t="str">
            <v>MAT_M-02</v>
          </cell>
          <cell r="C426" t="str">
            <v>I. MOBILIARIO</v>
          </cell>
          <cell r="D426" t="str">
            <v>MESA DE ESCRITORIO, BASE METÁLICA Y TABLÓN EN AGLOMERADO DE MADERA</v>
          </cell>
          <cell r="E426">
            <v>0</v>
          </cell>
          <cell r="F426" t="str">
            <v xml:space="preserve">UND </v>
          </cell>
          <cell r="H426">
            <v>0</v>
          </cell>
        </row>
        <row r="427">
          <cell r="B427" t="str">
            <v>MAT_M-03</v>
          </cell>
          <cell r="C427" t="str">
            <v>I. MOBILIARIO</v>
          </cell>
          <cell r="D427" t="str">
            <v>SILLA ERGONÓMICA PARA ESCRITORIO</v>
          </cell>
          <cell r="E427">
            <v>0</v>
          </cell>
          <cell r="F427" t="str">
            <v xml:space="preserve">UND </v>
          </cell>
          <cell r="H427">
            <v>0</v>
          </cell>
        </row>
        <row r="429">
          <cell r="B429" t="str">
            <v>VARIOS</v>
          </cell>
        </row>
        <row r="430">
          <cell r="B430" t="str">
            <v>MAT_CON-01</v>
          </cell>
          <cell r="C430" t="str">
            <v>J. CONSUMIBLE</v>
          </cell>
          <cell r="D430" t="str">
            <v>DISCO DE CORTE PARA MURO 4 1/2"</v>
          </cell>
          <cell r="E430">
            <v>4621.8487394957983</v>
          </cell>
          <cell r="F430" t="str">
            <v xml:space="preserve">UND </v>
          </cell>
          <cell r="H430">
            <v>5500</v>
          </cell>
        </row>
        <row r="431">
          <cell r="B431" t="str">
            <v>MAT_CON-02</v>
          </cell>
          <cell r="C431" t="str">
            <v>J. CONSUMIBLE</v>
          </cell>
          <cell r="D431" t="str">
            <v>DISCO ABRASIVO CORTE METAL 7" X 1/8"</v>
          </cell>
          <cell r="E431">
            <v>5966.3865546218494</v>
          </cell>
          <cell r="F431" t="str">
            <v xml:space="preserve">UND </v>
          </cell>
          <cell r="H431">
            <v>7100</v>
          </cell>
        </row>
        <row r="432">
          <cell r="B432" t="str">
            <v>MAT_CON-03</v>
          </cell>
          <cell r="C432" t="str">
            <v>J. CONSUMIBLE</v>
          </cell>
          <cell r="D432" t="str">
            <v>DISCO DIAMANTADO SEGMENTADO  4 1/2"</v>
          </cell>
          <cell r="E432">
            <v>27647.058823529413</v>
          </cell>
          <cell r="F432" t="str">
            <v xml:space="preserve">UND </v>
          </cell>
          <cell r="H432">
            <v>32900</v>
          </cell>
        </row>
        <row r="433">
          <cell r="B433" t="str">
            <v>MAT_CON-04</v>
          </cell>
          <cell r="C433" t="str">
            <v>J. CONSUMIBLE</v>
          </cell>
          <cell r="D433" t="str">
            <v>DISCO DIAMANTADO SEGMENTADO 7"</v>
          </cell>
          <cell r="E433">
            <v>56218.487394957985</v>
          </cell>
          <cell r="F433" t="str">
            <v xml:space="preserve">UND </v>
          </cell>
          <cell r="H433">
            <v>66900</v>
          </cell>
        </row>
        <row r="434">
          <cell r="B434" t="str">
            <v>MAT_CON-05</v>
          </cell>
          <cell r="C434" t="str">
            <v>J. CONSUMIBLE</v>
          </cell>
          <cell r="D434" t="str">
            <v>DISCO DIAMANTADO  4 1/2"</v>
          </cell>
          <cell r="E434">
            <v>19243.697478991598</v>
          </cell>
          <cell r="F434" t="str">
            <v xml:space="preserve">UND </v>
          </cell>
          <cell r="H434">
            <v>22900</v>
          </cell>
        </row>
        <row r="435">
          <cell r="B435" t="str">
            <v>MAT_CON-06</v>
          </cell>
          <cell r="C435" t="str">
            <v>J. CONSUMIBLE</v>
          </cell>
          <cell r="D435" t="str">
            <v>DISCO DIAMANTADO 7"</v>
          </cell>
          <cell r="E435">
            <v>56218.487394957985</v>
          </cell>
          <cell r="F435" t="str">
            <v xml:space="preserve">UND </v>
          </cell>
          <cell r="H435">
            <v>66900</v>
          </cell>
        </row>
        <row r="436">
          <cell r="B436" t="str">
            <v>MAT_CON-07</v>
          </cell>
          <cell r="C436" t="str">
            <v>J. CONSUMIBLE</v>
          </cell>
          <cell r="D436" t="str">
            <v>DISCO DE DEBASTE METAL 7"</v>
          </cell>
          <cell r="E436">
            <v>8823.5294117647063</v>
          </cell>
          <cell r="F436" t="str">
            <v xml:space="preserve">UND </v>
          </cell>
          <cell r="H436">
            <v>10500</v>
          </cell>
        </row>
        <row r="437">
          <cell r="B437" t="str">
            <v>MAT_CON-08</v>
          </cell>
          <cell r="C437" t="str">
            <v>J. CONSUMIBLE</v>
          </cell>
          <cell r="D437" t="str">
            <v>GASOLINA CORRIENTE X GALON</v>
          </cell>
          <cell r="E437">
            <v>13150.420168067227</v>
          </cell>
          <cell r="F437" t="str">
            <v>GAL</v>
          </cell>
          <cell r="H437">
            <v>15649</v>
          </cell>
        </row>
        <row r="438">
          <cell r="B438" t="str">
            <v>MAT_CON-09</v>
          </cell>
          <cell r="C438" t="str">
            <v>J. CONSUMIBLE</v>
          </cell>
          <cell r="D438" t="str">
            <v>ACEITE 2T GALON</v>
          </cell>
          <cell r="E438">
            <v>16806.722689075632</v>
          </cell>
          <cell r="F438" t="str">
            <v>GAL</v>
          </cell>
          <cell r="H438">
            <v>20000</v>
          </cell>
        </row>
        <row r="439">
          <cell r="B439" t="str">
            <v>MAT_CON-10</v>
          </cell>
          <cell r="C439" t="str">
            <v>J. CONSUMIBLE</v>
          </cell>
          <cell r="D439" t="str">
            <v>KIT GUADAÑADOR (CARETA + BATA + CANILLERA)</v>
          </cell>
          <cell r="E439">
            <v>42016.806722689078</v>
          </cell>
          <cell r="F439" t="str">
            <v xml:space="preserve">UND </v>
          </cell>
          <cell r="H439">
            <v>50000</v>
          </cell>
        </row>
        <row r="440">
          <cell r="B440" t="str">
            <v>MAT_CON-11</v>
          </cell>
          <cell r="C440" t="str">
            <v>J. CONSUMIBLE</v>
          </cell>
          <cell r="D440" t="str">
            <v>GRATA METALICA DE ALAMBRE ONDULADO</v>
          </cell>
          <cell r="E440">
            <v>15966.386554621849</v>
          </cell>
          <cell r="F440" t="str">
            <v xml:space="preserve">UND </v>
          </cell>
          <cell r="H440">
            <v>19000</v>
          </cell>
        </row>
        <row r="441">
          <cell r="B441" t="str">
            <v>MAT_CON-12</v>
          </cell>
          <cell r="C441" t="str">
            <v>J. CONSUMIBLE</v>
          </cell>
          <cell r="D441" t="str">
            <v>GRATA DE COPA ALAMBRE GRUESO</v>
          </cell>
          <cell r="E441">
            <v>15966.386554621849</v>
          </cell>
          <cell r="F441" t="str">
            <v xml:space="preserve">UND </v>
          </cell>
          <cell r="H441">
            <v>19000</v>
          </cell>
        </row>
        <row r="442">
          <cell r="B442" t="str">
            <v>MAT_CON-13</v>
          </cell>
          <cell r="C442" t="str">
            <v>J. CONSUMIBLE</v>
          </cell>
          <cell r="D442" t="str">
            <v>BROCA 1/2"</v>
          </cell>
          <cell r="E442">
            <v>31008.403361344539</v>
          </cell>
          <cell r="F442" t="str">
            <v xml:space="preserve">UND </v>
          </cell>
          <cell r="H442">
            <v>36900</v>
          </cell>
        </row>
        <row r="443">
          <cell r="B443" t="str">
            <v>MAT_CON-14</v>
          </cell>
          <cell r="C443" t="str">
            <v>J. CONSUMIBLE</v>
          </cell>
          <cell r="D443" t="str">
            <v>TORNILLO AVELLANADO 1,5"</v>
          </cell>
          <cell r="E443">
            <v>2184.8739495798322</v>
          </cell>
          <cell r="F443" t="str">
            <v xml:space="preserve">UND </v>
          </cell>
          <cell r="H443">
            <v>2600</v>
          </cell>
        </row>
        <row r="444">
          <cell r="B444" t="str">
            <v>MAT_CON-15</v>
          </cell>
          <cell r="C444" t="str">
            <v>J. CONSUMIBLE</v>
          </cell>
          <cell r="D444" t="str">
            <v>PROTECTOR PROFILAN</v>
          </cell>
          <cell r="E444">
            <v>10840.336134453783</v>
          </cell>
          <cell r="F444" t="str">
            <v>M2</v>
          </cell>
          <cell r="H444">
            <v>12900</v>
          </cell>
        </row>
        <row r="445">
          <cell r="B445" t="str">
            <v>MAT_CON-16</v>
          </cell>
          <cell r="C445" t="str">
            <v>J. CONSUMIBLE</v>
          </cell>
          <cell r="D445" t="str">
            <v>MASILLA PARA MADREA + SELLADOR</v>
          </cell>
          <cell r="E445">
            <v>5042.0168067226896</v>
          </cell>
          <cell r="F445" t="str">
            <v>M2</v>
          </cell>
          <cell r="H445">
            <v>6000</v>
          </cell>
        </row>
        <row r="455">
          <cell r="B455" t="str">
            <v>BAÑOS Y COCINA</v>
          </cell>
        </row>
        <row r="456">
          <cell r="B456" t="str">
            <v>MAT_CB-01</v>
          </cell>
          <cell r="C456" t="str">
            <v>K. BAÑOS Y COCINAS</v>
          </cell>
          <cell r="D456" t="str">
            <v>ACOPLE PARA SANITARIO DE 40CM PLASTICA</v>
          </cell>
          <cell r="E456">
            <v>3781.5126050420172</v>
          </cell>
          <cell r="F456" t="str">
            <v xml:space="preserve">UND </v>
          </cell>
          <cell r="H456">
            <v>4500</v>
          </cell>
        </row>
        <row r="457">
          <cell r="B457" t="str">
            <v>MAT_CB-02</v>
          </cell>
          <cell r="C457" t="str">
            <v>K. BAÑOS Y COCINAS</v>
          </cell>
          <cell r="D457" t="str">
            <v>BARRAS ABATIBLE VERTICAL DE 600 A 800MM. INCLUYE ACCESORIOS PARA INSTALACIÓN</v>
          </cell>
          <cell r="E457">
            <v>563361.3445378152</v>
          </cell>
          <cell r="F457" t="str">
            <v xml:space="preserve">UND </v>
          </cell>
          <cell r="H457">
            <v>670400</v>
          </cell>
        </row>
        <row r="458">
          <cell r="B458" t="str">
            <v>MAT_CB-03</v>
          </cell>
          <cell r="C458" t="str">
            <v>K. BAÑOS Y COCINAS</v>
          </cell>
          <cell r="D458" t="str">
            <v xml:space="preserve">BARRAS PARA INSTALACIÓN EN MAMPOSTERIA DE LAVAMANOS AQUAJET O SIMILAR </v>
          </cell>
          <cell r="E458">
            <v>237731.09243697481</v>
          </cell>
          <cell r="F458" t="str">
            <v xml:space="preserve">UND </v>
          </cell>
          <cell r="H458">
            <v>282900</v>
          </cell>
        </row>
        <row r="459">
          <cell r="B459" t="str">
            <v>MAT_CB-04</v>
          </cell>
          <cell r="C459" t="str">
            <v>K. BAÑOS Y COCINAS</v>
          </cell>
          <cell r="D459" t="str">
            <v>BARRAS RECTA DE 18 PULGADAS</v>
          </cell>
          <cell r="E459">
            <v>152857.14285714287</v>
          </cell>
          <cell r="F459" t="str">
            <v xml:space="preserve">UND </v>
          </cell>
          <cell r="H459">
            <v>181900</v>
          </cell>
        </row>
        <row r="460">
          <cell r="B460" t="str">
            <v>MAT_CB-05</v>
          </cell>
          <cell r="C460" t="str">
            <v>K. BAÑOS Y COCINAS</v>
          </cell>
          <cell r="D460" t="str">
            <v>CINTA TEFLÓN AGUA (10M)</v>
          </cell>
          <cell r="E460">
            <v>243.69747899159665</v>
          </cell>
          <cell r="F460" t="str">
            <v xml:space="preserve">UND </v>
          </cell>
          <cell r="H460">
            <v>290</v>
          </cell>
        </row>
        <row r="461">
          <cell r="B461" t="str">
            <v>MAT_CB-06</v>
          </cell>
          <cell r="C461" t="str">
            <v>K. BAÑOS Y COCINAS</v>
          </cell>
          <cell r="D461" t="str">
            <v>GRIFERIA PUSH DE SOBREPONER</v>
          </cell>
          <cell r="E461">
            <v>255378.15126050421</v>
          </cell>
          <cell r="F461" t="str">
            <v xml:space="preserve">UND </v>
          </cell>
          <cell r="H461">
            <v>303900</v>
          </cell>
        </row>
        <row r="462">
          <cell r="B462" t="str">
            <v>MAT_CB-07</v>
          </cell>
          <cell r="C462" t="str">
            <v>K. BAÑOS Y COCINAS</v>
          </cell>
          <cell r="D462" t="str">
            <v>LAVAMANOS AQUAJET O SIMILAR PARA ESPACIO SEGURO</v>
          </cell>
          <cell r="E462">
            <v>462100.84033613448</v>
          </cell>
          <cell r="F462" t="str">
            <v xml:space="preserve">UND </v>
          </cell>
          <cell r="H462">
            <v>549900</v>
          </cell>
        </row>
        <row r="463">
          <cell r="B463" t="str">
            <v>MAT_CB-08</v>
          </cell>
          <cell r="C463" t="str">
            <v>K. BAÑOS Y COCINAS</v>
          </cell>
          <cell r="D463" t="str">
            <v xml:space="preserve">LAVAMANOS DE INSCRUTAR </v>
          </cell>
          <cell r="E463">
            <v>223446.21848739497</v>
          </cell>
          <cell r="F463" t="str">
            <v xml:space="preserve">UND </v>
          </cell>
          <cell r="H463">
            <v>265901</v>
          </cell>
        </row>
        <row r="464">
          <cell r="B464" t="str">
            <v>MAT_CB-09</v>
          </cell>
          <cell r="C464" t="str">
            <v>K. BAÑOS Y COCINAS</v>
          </cell>
          <cell r="D464" t="str">
            <v>LLAVE TIPO JARDIN SATINADA 1/2"</v>
          </cell>
          <cell r="E464">
            <v>36470.588235294119</v>
          </cell>
          <cell r="F464" t="str">
            <v xml:space="preserve">UND </v>
          </cell>
          <cell r="H464">
            <v>43400</v>
          </cell>
        </row>
        <row r="465">
          <cell r="B465" t="str">
            <v>MAT_CB-10</v>
          </cell>
          <cell r="C465" t="str">
            <v>K. BAÑOS Y COCINAS</v>
          </cell>
          <cell r="D465" t="str">
            <v>ORINAL CON GRIFERIA TRADICIONAL</v>
          </cell>
          <cell r="E465">
            <v>390672.26890756306</v>
          </cell>
          <cell r="F465" t="str">
            <v xml:space="preserve">UND </v>
          </cell>
          <cell r="H465">
            <v>464900</v>
          </cell>
        </row>
        <row r="466">
          <cell r="B466" t="str">
            <v>MAT_CB-11</v>
          </cell>
          <cell r="C466" t="str">
            <v>K. BAÑOS Y COCINAS</v>
          </cell>
          <cell r="D466" t="str">
            <v>REGULACIÓN PLÁSTICA</v>
          </cell>
          <cell r="E466">
            <v>15924.36974789916</v>
          </cell>
          <cell r="F466" t="str">
            <v xml:space="preserve">UND </v>
          </cell>
          <cell r="H466">
            <v>18950</v>
          </cell>
        </row>
        <row r="467">
          <cell r="B467" t="str">
            <v>MAT_CB-12</v>
          </cell>
          <cell r="C467" t="str">
            <v>K. BAÑOS Y COCINAS</v>
          </cell>
          <cell r="D467" t="str">
            <v>SANITARIO AQUAJET PRO O SIMILAR PARA ESPACIO SEGURO</v>
          </cell>
          <cell r="E467">
            <v>568824.36974789924</v>
          </cell>
          <cell r="F467" t="str">
            <v xml:space="preserve">UND </v>
          </cell>
          <cell r="H467">
            <v>676901</v>
          </cell>
        </row>
        <row r="468">
          <cell r="B468" t="str">
            <v>MAT_CB-13</v>
          </cell>
          <cell r="C468" t="str">
            <v>K. BAÑOS Y COCINAS</v>
          </cell>
          <cell r="D468" t="str">
            <v>SANITARIO REDONDO ALUVIA PLUS O SIMILAR COLOR BLANCO</v>
          </cell>
          <cell r="E468">
            <v>371344.53781512607</v>
          </cell>
          <cell r="F468" t="str">
            <v xml:space="preserve">UND </v>
          </cell>
          <cell r="H468">
            <v>441900</v>
          </cell>
        </row>
        <row r="469">
          <cell r="B469" t="str">
            <v>MAT_CB-14</v>
          </cell>
          <cell r="C469" t="str">
            <v>K. BAÑOS Y COCINAS</v>
          </cell>
          <cell r="D469" t="str">
            <v>SIFON BOTELLA</v>
          </cell>
          <cell r="E469">
            <v>12184.873949579833</v>
          </cell>
          <cell r="F469" t="str">
            <v xml:space="preserve">UND </v>
          </cell>
          <cell r="H469">
            <v>14500</v>
          </cell>
        </row>
        <row r="470">
          <cell r="B470" t="str">
            <v>MAT_CB-15</v>
          </cell>
          <cell r="C470" t="str">
            <v>K. BAÑOS Y COCINAS</v>
          </cell>
          <cell r="D470" t="str">
            <v>TAPA REGISTRO 20X20 CM</v>
          </cell>
          <cell r="E470">
            <v>20924.36974789916</v>
          </cell>
          <cell r="F470" t="str">
            <v xml:space="preserve">UND </v>
          </cell>
          <cell r="H470">
            <v>24900</v>
          </cell>
        </row>
        <row r="471">
          <cell r="B471" t="str">
            <v>MAT_CB-16</v>
          </cell>
          <cell r="C471" t="str">
            <v>K. BAÑOS Y COCINAS</v>
          </cell>
          <cell r="D471" t="str">
            <v>SILICONA ESTRUC.SUSTRATOS</v>
          </cell>
          <cell r="E471">
            <v>32374.789915966387</v>
          </cell>
          <cell r="F471" t="str">
            <v xml:space="preserve">UND </v>
          </cell>
          <cell r="H471">
            <v>38526</v>
          </cell>
        </row>
        <row r="472">
          <cell r="B472" t="str">
            <v>MAT_CB-17</v>
          </cell>
          <cell r="C472" t="str">
            <v>K. BAÑOS Y COCINAS</v>
          </cell>
          <cell r="D472" t="str">
            <v>ASIENTO SANITARIO CIERRE LENTO</v>
          </cell>
          <cell r="E472">
            <v>86470.588235294126</v>
          </cell>
          <cell r="F472" t="str">
            <v xml:space="preserve">UND </v>
          </cell>
          <cell r="H472">
            <v>102900</v>
          </cell>
        </row>
        <row r="473">
          <cell r="B473" t="str">
            <v>MAT_CB-18</v>
          </cell>
          <cell r="C473" t="str">
            <v>K. BAÑOS Y COCINAS</v>
          </cell>
          <cell r="D473" t="str">
            <v>LAVAMANOS CON PEDESTAL BLANCO</v>
          </cell>
          <cell r="E473">
            <v>130252.10084033613</v>
          </cell>
          <cell r="F473" t="str">
            <v xml:space="preserve">UND </v>
          </cell>
          <cell r="H473">
            <v>155000</v>
          </cell>
        </row>
        <row r="474">
          <cell r="B474" t="str">
            <v>MAT_CB-19</v>
          </cell>
          <cell r="C474" t="str">
            <v>K. BAÑOS Y COCINAS</v>
          </cell>
          <cell r="D474" t="str">
            <v>GRIFERÍA LAVAMANOS ULTRA AHORRO</v>
          </cell>
          <cell r="E474">
            <v>30252.100840336137</v>
          </cell>
          <cell r="F474" t="str">
            <v xml:space="preserve">UND </v>
          </cell>
          <cell r="H474">
            <v>36000</v>
          </cell>
        </row>
        <row r="475">
          <cell r="E475">
            <v>0</v>
          </cell>
          <cell r="H475">
            <v>0</v>
          </cell>
        </row>
        <row r="476">
          <cell r="E476">
            <v>0</v>
          </cell>
          <cell r="H476">
            <v>0</v>
          </cell>
        </row>
        <row r="477">
          <cell r="E477">
            <v>0</v>
          </cell>
          <cell r="H477">
            <v>0</v>
          </cell>
        </row>
        <row r="478">
          <cell r="E478">
            <v>0</v>
          </cell>
          <cell r="H478">
            <v>0</v>
          </cell>
        </row>
        <row r="479">
          <cell r="E479">
            <v>0</v>
          </cell>
          <cell r="H479">
            <v>0</v>
          </cell>
        </row>
        <row r="480">
          <cell r="E480">
            <v>0</v>
          </cell>
          <cell r="H480">
            <v>0</v>
          </cell>
        </row>
        <row r="481">
          <cell r="E481">
            <v>0</v>
          </cell>
          <cell r="H481">
            <v>0</v>
          </cell>
        </row>
        <row r="482">
          <cell r="E482">
            <v>0</v>
          </cell>
          <cell r="H482">
            <v>0</v>
          </cell>
        </row>
        <row r="483">
          <cell r="B483" t="str">
            <v>MATERIALES ELECTRICOS</v>
          </cell>
        </row>
        <row r="484">
          <cell r="B484" t="str">
            <v>MAT_ELE-01</v>
          </cell>
          <cell r="C484" t="str">
            <v>M. ELECTRICOS</v>
          </cell>
          <cell r="D484" t="str">
            <v>BORNA TERMINAL PARA CABLE #1/0 CU</v>
          </cell>
          <cell r="E484">
            <v>8647.0588235294126</v>
          </cell>
          <cell r="F484" t="str">
            <v>UND</v>
          </cell>
          <cell r="H484">
            <v>10290</v>
          </cell>
        </row>
        <row r="485">
          <cell r="B485" t="str">
            <v>MAT_ELE-02</v>
          </cell>
          <cell r="C485" t="str">
            <v>M. ELECTRICOS</v>
          </cell>
          <cell r="D485" t="str">
            <v>CINTA AISLANTE 111 PREMIUM (20M) NE</v>
          </cell>
          <cell r="E485">
            <v>3529.4117647058824</v>
          </cell>
          <cell r="F485" t="str">
            <v>UND</v>
          </cell>
          <cell r="H485">
            <v>4200</v>
          </cell>
        </row>
        <row r="486">
          <cell r="B486" t="str">
            <v>MAT_ELE-03</v>
          </cell>
          <cell r="C486" t="str">
            <v>M. ELECTRICOS</v>
          </cell>
          <cell r="D486" t="str">
            <v xml:space="preserve">TUBO IMC DE 2" POR 3 METROS </v>
          </cell>
          <cell r="E486">
            <v>185882.35294117648</v>
          </cell>
          <cell r="F486" t="str">
            <v>UND</v>
          </cell>
          <cell r="H486">
            <v>221200</v>
          </cell>
        </row>
        <row r="487">
          <cell r="B487" t="str">
            <v>MAT_ELE-04</v>
          </cell>
          <cell r="C487" t="str">
            <v>M. ELECTRICOS</v>
          </cell>
          <cell r="D487" t="str">
            <v>CAPACETE IMC DE 2"</v>
          </cell>
          <cell r="E487">
            <v>25470.588235294119</v>
          </cell>
          <cell r="F487" t="str">
            <v>UND</v>
          </cell>
          <cell r="H487">
            <v>30310</v>
          </cell>
        </row>
        <row r="488">
          <cell r="B488" t="str">
            <v>MAT_ELE-05</v>
          </cell>
          <cell r="C488" t="str">
            <v>M. ELECTRICOS</v>
          </cell>
          <cell r="D488" t="str">
            <v>CINTA BANDIT 3/4"</v>
          </cell>
          <cell r="E488">
            <v>3294.1176470588239</v>
          </cell>
          <cell r="F488" t="str">
            <v>ML</v>
          </cell>
          <cell r="H488">
            <v>3920</v>
          </cell>
        </row>
        <row r="489">
          <cell r="B489" t="str">
            <v>MAT_ELE-06</v>
          </cell>
          <cell r="C489" t="str">
            <v>M. ELECTRICOS</v>
          </cell>
          <cell r="D489" t="str">
            <v>HEBILLA DE CINTA BANDIT  DE 3/4"</v>
          </cell>
          <cell r="E489">
            <v>764.70588235294122</v>
          </cell>
          <cell r="F489" t="str">
            <v>UND</v>
          </cell>
          <cell r="H489">
            <v>910</v>
          </cell>
        </row>
        <row r="490">
          <cell r="B490" t="str">
            <v>MAT_ELE-07</v>
          </cell>
          <cell r="C490" t="str">
            <v>M. ELECTRICOS</v>
          </cell>
          <cell r="D490" t="str">
            <v>CURVA DE 2" PVC DB</v>
          </cell>
          <cell r="E490">
            <v>4117.6470588235297</v>
          </cell>
          <cell r="F490" t="str">
            <v>UND</v>
          </cell>
          <cell r="H490">
            <v>4900</v>
          </cell>
        </row>
        <row r="491">
          <cell r="B491" t="str">
            <v>MAT_ELE-08</v>
          </cell>
          <cell r="C491" t="str">
            <v>M. ELECTRICOS</v>
          </cell>
          <cell r="D491" t="str">
            <v xml:space="preserve">TUBO PVC DE 2" DB POR 3 METROS </v>
          </cell>
          <cell r="E491">
            <v>15294.117647058823</v>
          </cell>
          <cell r="F491" t="str">
            <v>UND</v>
          </cell>
          <cell r="H491">
            <v>18200</v>
          </cell>
        </row>
        <row r="492">
          <cell r="B492" t="str">
            <v>MAT_ELE-09</v>
          </cell>
          <cell r="C492" t="str">
            <v>M. ELECTRICOS</v>
          </cell>
          <cell r="D492" t="str">
            <v xml:space="preserve">SOLDADURA PVC  </v>
          </cell>
          <cell r="E492">
            <v>146588.23529411765</v>
          </cell>
          <cell r="F492" t="str">
            <v>Galon</v>
          </cell>
          <cell r="H492">
            <v>174440</v>
          </cell>
        </row>
        <row r="493">
          <cell r="B493" t="str">
            <v>MAT_ELE-10</v>
          </cell>
          <cell r="C493" t="str">
            <v>M. ELECTRICOS</v>
          </cell>
          <cell r="D493" t="str">
            <v xml:space="preserve">CINTA DE RIESGO PARA RED ELÉCTRICA SUBTERRÁNEA </v>
          </cell>
          <cell r="E493">
            <v>316.80672268907563</v>
          </cell>
          <cell r="F493" t="str">
            <v>Ml</v>
          </cell>
          <cell r="H493">
            <v>377</v>
          </cell>
        </row>
        <row r="494">
          <cell r="B494" t="str">
            <v>MAT_ELE-11</v>
          </cell>
          <cell r="C494" t="str">
            <v>M. ELECTRICOS</v>
          </cell>
          <cell r="D494" t="str">
            <v xml:space="preserve">GABINETE PARA MEDIDOR TRIFÁSICO DE MEDIDA DIRECTA </v>
          </cell>
          <cell r="E494">
            <v>135647.05882352943</v>
          </cell>
          <cell r="F494" t="str">
            <v>UND</v>
          </cell>
          <cell r="H494">
            <v>161420</v>
          </cell>
        </row>
        <row r="495">
          <cell r="B495" t="str">
            <v>MAT_ELE-12</v>
          </cell>
          <cell r="C495" t="str">
            <v>M. ELECTRICOS</v>
          </cell>
          <cell r="D495" t="str">
            <v>MEDIDOR TRIFÁSICO BIDIRECCIONAL MEDIDA DIRECTA CLASE 1</v>
          </cell>
          <cell r="E495">
            <v>1647058.8235294118</v>
          </cell>
          <cell r="F495" t="str">
            <v>UND</v>
          </cell>
          <cell r="H495">
            <v>1960000</v>
          </cell>
        </row>
        <row r="496">
          <cell r="B496" t="str">
            <v>MAT_ELE-13</v>
          </cell>
          <cell r="C496" t="str">
            <v>M. ELECTRICOS</v>
          </cell>
          <cell r="D496" t="str">
            <v>BREAKER 3*100A 25 KA</v>
          </cell>
          <cell r="E496">
            <v>285764.70588235295</v>
          </cell>
          <cell r="F496" t="str">
            <v>UND</v>
          </cell>
          <cell r="H496">
            <v>340060</v>
          </cell>
        </row>
        <row r="497">
          <cell r="B497" t="str">
            <v>MAT_ELE-14</v>
          </cell>
          <cell r="C497" t="str">
            <v>M. ELECTRICOS</v>
          </cell>
          <cell r="D497" t="str">
            <v xml:space="preserve">TERMINA DE 2" PVC </v>
          </cell>
          <cell r="E497">
            <v>3705.8823529411766</v>
          </cell>
          <cell r="F497" t="str">
            <v>UND</v>
          </cell>
          <cell r="H497">
            <v>4410</v>
          </cell>
        </row>
        <row r="498">
          <cell r="B498" t="str">
            <v>MAT_ELE-15</v>
          </cell>
          <cell r="C498" t="str">
            <v>M. ELECTRICOS</v>
          </cell>
          <cell r="D498" t="str">
            <v xml:space="preserve">TERMINAL DE 3/4" PVC </v>
          </cell>
          <cell r="E498">
            <v>294.11764705882354</v>
          </cell>
          <cell r="F498" t="str">
            <v>UND</v>
          </cell>
          <cell r="H498">
            <v>350</v>
          </cell>
        </row>
        <row r="499">
          <cell r="B499" t="str">
            <v>MAT_ELE-16</v>
          </cell>
          <cell r="C499" t="str">
            <v>M. ELECTRICOS</v>
          </cell>
          <cell r="D499" t="str">
            <v xml:space="preserve">TERMINAL DE 1" PVC </v>
          </cell>
          <cell r="E499">
            <v>1352.9411764705883</v>
          </cell>
          <cell r="F499" t="str">
            <v>UND</v>
          </cell>
          <cell r="H499">
            <v>1610</v>
          </cell>
        </row>
        <row r="500">
          <cell r="B500" t="str">
            <v>MAT_ELE-17</v>
          </cell>
          <cell r="C500" t="str">
            <v>M. ELECTRICOS</v>
          </cell>
          <cell r="D500" t="str">
            <v xml:space="preserve">GABINETE DE MEDIDA SEMIDIRECTA. </v>
          </cell>
          <cell r="E500">
            <v>1720294.1176470588</v>
          </cell>
          <cell r="F500" t="str">
            <v>UND</v>
          </cell>
          <cell r="H500">
            <v>2047150</v>
          </cell>
        </row>
        <row r="501">
          <cell r="B501" t="str">
            <v>MAT_ELE-18</v>
          </cell>
          <cell r="C501" t="str">
            <v>M. ELECTRICOS</v>
          </cell>
          <cell r="D501" t="str">
            <v>MEDIDOR DE MEDIDA SEMIDIRECTA CLASE 0,5 S</v>
          </cell>
          <cell r="E501">
            <v>2282764.7058823532</v>
          </cell>
          <cell r="F501" t="str">
            <v>UND</v>
          </cell>
          <cell r="H501">
            <v>2716490</v>
          </cell>
        </row>
        <row r="502">
          <cell r="B502" t="str">
            <v>MAT_ELE-19</v>
          </cell>
          <cell r="C502" t="str">
            <v>M. ELECTRICOS</v>
          </cell>
          <cell r="D502" t="str">
            <v>CT DE 100/5 CLASE 0,5S  220V</v>
          </cell>
          <cell r="E502">
            <v>182117.64705882352</v>
          </cell>
          <cell r="F502" t="str">
            <v>UND</v>
          </cell>
          <cell r="H502">
            <v>216720</v>
          </cell>
        </row>
        <row r="503">
          <cell r="B503" t="str">
            <v>MAT_ELE-20</v>
          </cell>
          <cell r="C503" t="str">
            <v>M. ELECTRICOS</v>
          </cell>
          <cell r="D503" t="str">
            <v xml:space="preserve">BORNERA DE PRUEBA PARA TRES ELEMENTOS </v>
          </cell>
          <cell r="E503">
            <v>167882.35294117648</v>
          </cell>
          <cell r="F503" t="str">
            <v>UND</v>
          </cell>
          <cell r="H503">
            <v>199780</v>
          </cell>
        </row>
        <row r="504">
          <cell r="B504" t="str">
            <v>MAT_ELE-21</v>
          </cell>
          <cell r="C504" t="str">
            <v>M. ELECTRICOS</v>
          </cell>
          <cell r="D504" t="str">
            <v xml:space="preserve">LADRILO TEMOSA </v>
          </cell>
          <cell r="E504">
            <v>1092.4369747899161</v>
          </cell>
          <cell r="F504" t="str">
            <v>UND</v>
          </cell>
          <cell r="H504">
            <v>1300</v>
          </cell>
        </row>
        <row r="505">
          <cell r="B505" t="str">
            <v>MAT_ELE-22</v>
          </cell>
          <cell r="C505" t="str">
            <v>M. ELECTRICOS</v>
          </cell>
          <cell r="D505" t="str">
            <v>LADRILLO LIMPIO</v>
          </cell>
          <cell r="E505">
            <v>1092.4369747899161</v>
          </cell>
          <cell r="F505" t="str">
            <v>UND</v>
          </cell>
          <cell r="H505">
            <v>1300</v>
          </cell>
        </row>
        <row r="506">
          <cell r="B506" t="str">
            <v>MAT_ELE-23</v>
          </cell>
          <cell r="C506" t="str">
            <v>M. ELECTRICOS</v>
          </cell>
          <cell r="D506" t="str">
            <v>MARCO PARA CAJA DE PISO NORMA RS3-002</v>
          </cell>
          <cell r="E506">
            <v>294117.64705882355</v>
          </cell>
          <cell r="F506" t="str">
            <v>UND</v>
          </cell>
          <cell r="H506">
            <v>350000</v>
          </cell>
        </row>
        <row r="507">
          <cell r="B507" t="str">
            <v>MAT_ELE-24</v>
          </cell>
          <cell r="C507" t="str">
            <v>M. ELECTRICOS</v>
          </cell>
          <cell r="D507" t="str">
            <v xml:space="preserve">CABLE #1/0 CU THWN </v>
          </cell>
          <cell r="E507">
            <v>48411.764705882357</v>
          </cell>
          <cell r="F507" t="str">
            <v>ML</v>
          </cell>
          <cell r="H507">
            <v>57610</v>
          </cell>
        </row>
        <row r="508">
          <cell r="B508" t="str">
            <v>MAT_ELE-25</v>
          </cell>
          <cell r="C508" t="str">
            <v>M. ELECTRICOS</v>
          </cell>
          <cell r="D508" t="str">
            <v xml:space="preserve">CABLE #6 CU THWN </v>
          </cell>
          <cell r="E508">
            <v>12176.470588235296</v>
          </cell>
          <cell r="F508" t="str">
            <v>ML</v>
          </cell>
          <cell r="H508">
            <v>14490</v>
          </cell>
        </row>
        <row r="509">
          <cell r="B509" t="str">
            <v>MAT_ELE-26</v>
          </cell>
          <cell r="C509" t="str">
            <v>M. ELECTRICOS</v>
          </cell>
          <cell r="D509" t="str">
            <v xml:space="preserve">BORNA TERMINAL BIMETALICA PARA CABLE #2/0 AL </v>
          </cell>
          <cell r="E509">
            <v>8470.5882352941189</v>
          </cell>
          <cell r="F509" t="str">
            <v>UND</v>
          </cell>
          <cell r="H509">
            <v>10080</v>
          </cell>
        </row>
        <row r="510">
          <cell r="B510" t="str">
            <v>MAT_ELE-27</v>
          </cell>
          <cell r="C510" t="str">
            <v>M. ELECTRICOS</v>
          </cell>
          <cell r="D510" t="str">
            <v>CABLE #2/0 AL SERIE 8000 THWN</v>
          </cell>
          <cell r="E510">
            <v>8647.0588235294126</v>
          </cell>
          <cell r="F510" t="str">
            <v>ML</v>
          </cell>
          <cell r="H510">
            <v>10290</v>
          </cell>
        </row>
        <row r="511">
          <cell r="B511" t="str">
            <v>MAT_ELE-28</v>
          </cell>
          <cell r="C511" t="str">
            <v>M. ELECTRICOS</v>
          </cell>
          <cell r="D511" t="str">
            <v xml:space="preserve">TRANSFERENCIA DE 100A, DOS PROTECCIONES DE 100A, DOS DE 40A, Y UNA DE 30A, MAS BARRAJES Y DEMÁS ACCESORIOS. </v>
          </cell>
          <cell r="E511">
            <v>25210084.033613447</v>
          </cell>
          <cell r="F511" t="str">
            <v>UND</v>
          </cell>
          <cell r="H511">
            <v>30000000</v>
          </cell>
        </row>
        <row r="512">
          <cell r="B512" t="str">
            <v>MAT_ELE-29</v>
          </cell>
          <cell r="C512" t="str">
            <v>M. ELECTRICOS</v>
          </cell>
          <cell r="D512" t="str">
            <v xml:space="preserve">BORNA TERMINAL PARA CABLE #8 CU </v>
          </cell>
          <cell r="E512">
            <v>1411.7647058823529</v>
          </cell>
          <cell r="F512" t="str">
            <v>UND</v>
          </cell>
          <cell r="H512">
            <v>1680</v>
          </cell>
        </row>
        <row r="513">
          <cell r="B513" t="str">
            <v>MAT_ELE-30</v>
          </cell>
          <cell r="C513" t="str">
            <v>M. ELECTRICOS</v>
          </cell>
          <cell r="D513" t="str">
            <v>CABLE #1/0 CU DESNUDO</v>
          </cell>
          <cell r="E513">
            <v>43705.882352941182</v>
          </cell>
          <cell r="F513" t="str">
            <v>UND</v>
          </cell>
          <cell r="H513">
            <v>52010</v>
          </cell>
        </row>
        <row r="514">
          <cell r="B514" t="str">
            <v>MAT_ELE-31</v>
          </cell>
          <cell r="C514" t="str">
            <v>M. ELECTRICOS</v>
          </cell>
          <cell r="D514" t="str">
            <v xml:space="preserve">SOLDADURA EXOTERMICA 115 </v>
          </cell>
          <cell r="E514">
            <v>22470.588235294119</v>
          </cell>
          <cell r="F514" t="str">
            <v>UND</v>
          </cell>
          <cell r="H514">
            <v>26740</v>
          </cell>
        </row>
        <row r="515">
          <cell r="B515" t="str">
            <v>MAT_ELE-32</v>
          </cell>
          <cell r="C515" t="str">
            <v>M. ELECTRICOS</v>
          </cell>
          <cell r="D515" t="str">
            <v xml:space="preserve">CAJA DE PISO PARA TIERRA DE 30*30 CM LIBRES </v>
          </cell>
          <cell r="E515">
            <v>125941.17647058824</v>
          </cell>
          <cell r="F515" t="str">
            <v>UND</v>
          </cell>
          <cell r="H515">
            <v>149870</v>
          </cell>
        </row>
        <row r="516">
          <cell r="B516" t="str">
            <v>MAT_ELE-33</v>
          </cell>
          <cell r="C516" t="str">
            <v>M. ELECTRICOS</v>
          </cell>
          <cell r="D516" t="str">
            <v xml:space="preserve">VARILLA DE 3/8"*2,4 CU MACIZA </v>
          </cell>
          <cell r="E516">
            <v>300117.64705882355</v>
          </cell>
          <cell r="F516" t="str">
            <v>UND</v>
          </cell>
          <cell r="H516">
            <v>357140</v>
          </cell>
        </row>
        <row r="517">
          <cell r="B517" t="str">
            <v>MAT_ELE-34</v>
          </cell>
          <cell r="C517" t="str">
            <v>M. ELECTRICOS</v>
          </cell>
          <cell r="D517" t="str">
            <v xml:space="preserve">CONECTOR PARA VARILLA DE TIERRA CERTIFICADO </v>
          </cell>
          <cell r="E517">
            <v>15621.848739495799</v>
          </cell>
          <cell r="F517" t="str">
            <v>UND</v>
          </cell>
          <cell r="H517">
            <v>18590</v>
          </cell>
        </row>
        <row r="518">
          <cell r="B518" t="str">
            <v>MAT_ELE-35</v>
          </cell>
          <cell r="C518" t="str">
            <v>M. ELECTRICOS</v>
          </cell>
          <cell r="D518" t="str">
            <v xml:space="preserve">PLANTA ELECTRICA DE 50 KVA TRIFASICA 220V </v>
          </cell>
          <cell r="E518">
            <v>60705882.352941178</v>
          </cell>
          <cell r="F518" t="str">
            <v>UND</v>
          </cell>
          <cell r="H518">
            <v>72240000</v>
          </cell>
        </row>
        <row r="519">
          <cell r="B519" t="str">
            <v>MAT_ELE-36</v>
          </cell>
          <cell r="C519" t="str">
            <v>M. ELECTRICOS</v>
          </cell>
          <cell r="D519" t="str">
            <v xml:space="preserve">TRANSFERENCIA AUTOMÁTICA PARA BOMBA CONTRA INCENDIOS DE 100A. </v>
          </cell>
          <cell r="E519">
            <v>16806722.68907563</v>
          </cell>
          <cell r="F519" t="str">
            <v>UND</v>
          </cell>
          <cell r="H519">
            <v>20000000</v>
          </cell>
        </row>
        <row r="520">
          <cell r="B520" t="str">
            <v>MAT_ELE-37</v>
          </cell>
          <cell r="C520" t="str">
            <v>M. ELECTRICOS</v>
          </cell>
          <cell r="D520" t="str">
            <v xml:space="preserve">BANDEJA TIPO MALLA DE 20CM*3M*0,05M </v>
          </cell>
          <cell r="E520">
            <v>60117.647058823532</v>
          </cell>
          <cell r="F520" t="str">
            <v>UND</v>
          </cell>
          <cell r="H520">
            <v>71540</v>
          </cell>
        </row>
        <row r="521">
          <cell r="B521" t="str">
            <v>MAT_ELE-38</v>
          </cell>
          <cell r="C521" t="str">
            <v>M. ELECTRICOS</v>
          </cell>
          <cell r="D521" t="str">
            <v xml:space="preserve">VARILLA ROSCADA DE 1/4" POR 3 METROS </v>
          </cell>
          <cell r="E521">
            <v>5823.5294117647063</v>
          </cell>
          <cell r="F521" t="str">
            <v>UND</v>
          </cell>
          <cell r="H521">
            <v>6930</v>
          </cell>
        </row>
        <row r="522">
          <cell r="B522" t="str">
            <v>MAT_ELE-39</v>
          </cell>
          <cell r="C522" t="str">
            <v>M. ELECTRICOS</v>
          </cell>
          <cell r="D522" t="str">
            <v>RIEL CHANNEL 4X4 X 3 00 MTS TROQUELADO CALIBRE 16</v>
          </cell>
          <cell r="E522">
            <v>38705.882352941175</v>
          </cell>
          <cell r="F522" t="str">
            <v>UND</v>
          </cell>
          <cell r="H522">
            <v>46060</v>
          </cell>
        </row>
        <row r="523">
          <cell r="B523" t="str">
            <v>MAT_ELE-40</v>
          </cell>
          <cell r="C523" t="str">
            <v>M. ELECTRICOS</v>
          </cell>
          <cell r="D523" t="str">
            <v>TUERCA DE 1/4"</v>
          </cell>
          <cell r="E523">
            <v>117.64705882352942</v>
          </cell>
          <cell r="F523" t="str">
            <v>UND</v>
          </cell>
          <cell r="H523">
            <v>140</v>
          </cell>
        </row>
        <row r="524">
          <cell r="B524" t="str">
            <v>MAT_ELE-41</v>
          </cell>
          <cell r="C524" t="str">
            <v>M. ELECTRICOS</v>
          </cell>
          <cell r="D524" t="str">
            <v>ARANDELA DE 1/4"</v>
          </cell>
          <cell r="E524">
            <v>176.47058823529412</v>
          </cell>
          <cell r="F524" t="str">
            <v>UND</v>
          </cell>
          <cell r="H524">
            <v>210</v>
          </cell>
        </row>
        <row r="525">
          <cell r="B525" t="str">
            <v>MAT_ELE-42</v>
          </cell>
          <cell r="C525" t="str">
            <v>M. ELECTRICOS</v>
          </cell>
          <cell r="D525" t="str">
            <v xml:space="preserve">UNION CABLOFIL RAPIDA </v>
          </cell>
          <cell r="E525">
            <v>9923.5294117647063</v>
          </cell>
          <cell r="F525" t="str">
            <v>UND</v>
          </cell>
          <cell r="H525">
            <v>11809</v>
          </cell>
        </row>
        <row r="526">
          <cell r="B526" t="str">
            <v>MAT_ELE-43</v>
          </cell>
          <cell r="C526" t="str">
            <v>M. ELECTRICOS</v>
          </cell>
          <cell r="D526" t="str">
            <v>CHAZO 1/4 + TORNILLO 1/4</v>
          </cell>
          <cell r="E526">
            <v>901.68067226890764</v>
          </cell>
          <cell r="F526" t="str">
            <v>UND</v>
          </cell>
          <cell r="H526">
            <v>1073</v>
          </cell>
        </row>
        <row r="527">
          <cell r="B527" t="str">
            <v>MAT_ELE-44</v>
          </cell>
          <cell r="C527" t="str">
            <v>M. ELECTRICOS</v>
          </cell>
          <cell r="D527" t="str">
            <v>CABLE #8 CU LSHF</v>
          </cell>
          <cell r="E527">
            <v>8705.8823529411766</v>
          </cell>
          <cell r="F527" t="str">
            <v>ML</v>
          </cell>
          <cell r="H527">
            <v>10360</v>
          </cell>
        </row>
        <row r="528">
          <cell r="B528" t="str">
            <v>MAT_ELE-45</v>
          </cell>
          <cell r="C528" t="str">
            <v>M. ELECTRICOS</v>
          </cell>
          <cell r="D528" t="str">
            <v>TUBO PVC DE 1" DB</v>
          </cell>
          <cell r="E528">
            <v>8117.6470588235297</v>
          </cell>
          <cell r="F528" t="str">
            <v>ML</v>
          </cell>
          <cell r="H528">
            <v>9660</v>
          </cell>
        </row>
        <row r="529">
          <cell r="B529" t="str">
            <v>MAT_ELE-46</v>
          </cell>
          <cell r="C529" t="str">
            <v>M. ELECTRICOS</v>
          </cell>
          <cell r="D529" t="str">
            <v xml:space="preserve">CAJA METALICA DE 20*20 CM </v>
          </cell>
          <cell r="E529">
            <v>42000</v>
          </cell>
          <cell r="F529" t="str">
            <v>UND</v>
          </cell>
          <cell r="H529">
            <v>49980</v>
          </cell>
        </row>
        <row r="530">
          <cell r="B530" t="str">
            <v>MAT_ELE-47</v>
          </cell>
          <cell r="C530" t="str">
            <v>M. ELECTRICOS</v>
          </cell>
          <cell r="D530" t="str">
            <v>TUBO EMT DE 3/4" POR 3M</v>
          </cell>
          <cell r="E530">
            <v>32294.117647058825</v>
          </cell>
          <cell r="F530" t="str">
            <v>UND</v>
          </cell>
          <cell r="H530">
            <v>38430</v>
          </cell>
        </row>
        <row r="531">
          <cell r="B531" t="str">
            <v>MAT_ELE-48</v>
          </cell>
          <cell r="C531" t="str">
            <v>M. ELECTRICOS</v>
          </cell>
          <cell r="D531" t="str">
            <v>ABRAZADERA GALVANIZADA DE 3/4"</v>
          </cell>
          <cell r="E531">
            <v>235.29411764705884</v>
          </cell>
          <cell r="F531" t="str">
            <v>UND</v>
          </cell>
          <cell r="H531">
            <v>280</v>
          </cell>
        </row>
        <row r="532">
          <cell r="B532" t="str">
            <v>MAT_ELE-49</v>
          </cell>
          <cell r="C532" t="str">
            <v>M. ELECTRICOS</v>
          </cell>
          <cell r="D532" t="str">
            <v>CHAZO DOBLE ALETA 1/4  CON TORNILLO 8 X1"</v>
          </cell>
          <cell r="E532">
            <v>168.0672268907563</v>
          </cell>
          <cell r="F532" t="str">
            <v>UND</v>
          </cell>
          <cell r="H532">
            <v>200</v>
          </cell>
        </row>
        <row r="533">
          <cell r="B533" t="str">
            <v>MAT_ELE-50</v>
          </cell>
          <cell r="C533" t="str">
            <v>M. ELECTRICOS</v>
          </cell>
          <cell r="D533" t="str">
            <v>UNIÓN GALVANIZADA EMT 3/4</v>
          </cell>
          <cell r="E533">
            <v>882.35294117647061</v>
          </cell>
          <cell r="F533" t="str">
            <v>UND</v>
          </cell>
          <cell r="H533">
            <v>1050</v>
          </cell>
        </row>
        <row r="534">
          <cell r="B534" t="str">
            <v>MAT_ELE-51</v>
          </cell>
          <cell r="C534" t="str">
            <v>M. ELECTRICOS</v>
          </cell>
          <cell r="D534" t="str">
            <v>CABLE #12 CU LSHF</v>
          </cell>
          <cell r="E534">
            <v>3176.4705882352941</v>
          </cell>
          <cell r="F534" t="str">
            <v>ML</v>
          </cell>
          <cell r="H534">
            <v>3780</v>
          </cell>
        </row>
        <row r="535">
          <cell r="B535" t="str">
            <v>MAT_ELE-52</v>
          </cell>
          <cell r="C535" t="str">
            <v>M. ELECTRICOS</v>
          </cell>
          <cell r="D535" t="str">
            <v xml:space="preserve">TUBO PVC CONDUIT DE 3/4" POR 3 METROS </v>
          </cell>
          <cell r="E535">
            <v>6235.2941176470595</v>
          </cell>
          <cell r="F535" t="str">
            <v>UND</v>
          </cell>
          <cell r="H535">
            <v>7420</v>
          </cell>
        </row>
        <row r="536">
          <cell r="B536" t="str">
            <v>MAT_ELE-53</v>
          </cell>
          <cell r="C536" t="str">
            <v>M. ELECTRICOS</v>
          </cell>
          <cell r="D536" t="str">
            <v>TABLERO TRIFÁSICO DE 24 CIRCUITOS ENCHUFABLES CON ESPACIO PARA TOTALIZADOR</v>
          </cell>
          <cell r="E536">
            <v>515294.11764705885</v>
          </cell>
          <cell r="F536" t="str">
            <v>UND</v>
          </cell>
          <cell r="H536">
            <v>613200</v>
          </cell>
        </row>
        <row r="537">
          <cell r="B537" t="str">
            <v>MAT_ELE-54</v>
          </cell>
          <cell r="C537" t="str">
            <v>M. ELECTRICOS</v>
          </cell>
          <cell r="D537" t="str">
            <v>TERMINAL PVC DE 3/4"</v>
          </cell>
          <cell r="E537">
            <v>294.11764705882354</v>
          </cell>
          <cell r="F537" t="str">
            <v>UND</v>
          </cell>
          <cell r="H537">
            <v>350</v>
          </cell>
        </row>
        <row r="538">
          <cell r="B538" t="str">
            <v>MAT_ELE-55</v>
          </cell>
          <cell r="C538" t="str">
            <v>M. ELECTRICOS</v>
          </cell>
          <cell r="D538" t="str">
            <v>BREAKER GE UNIPOLAR ENCHUFABLE</v>
          </cell>
          <cell r="E538">
            <v>14373.949579831933</v>
          </cell>
          <cell r="F538" t="str">
            <v>UND</v>
          </cell>
          <cell r="H538">
            <v>17105</v>
          </cell>
        </row>
        <row r="539">
          <cell r="B539" t="str">
            <v>MAT_ELE-56</v>
          </cell>
          <cell r="C539" t="str">
            <v>M. ELECTRICOS</v>
          </cell>
          <cell r="D539" t="str">
            <v>BREAKER ENCHUFABLE DSE 2*20A</v>
          </cell>
          <cell r="E539">
            <v>50747.899159663866</v>
          </cell>
          <cell r="F539" t="str">
            <v>UND</v>
          </cell>
          <cell r="H539">
            <v>60390</v>
          </cell>
        </row>
        <row r="540">
          <cell r="B540" t="str">
            <v>MAT_ELE-57</v>
          </cell>
          <cell r="C540" t="str">
            <v>M. ELECTRICOS</v>
          </cell>
          <cell r="D540" t="str">
            <v>BREAKER ENCHUFABLE DSE 2*30A</v>
          </cell>
          <cell r="E540">
            <v>52781.512605042022</v>
          </cell>
          <cell r="F540" t="str">
            <v>UND</v>
          </cell>
          <cell r="H540">
            <v>62810</v>
          </cell>
        </row>
        <row r="541">
          <cell r="B541" t="str">
            <v>MAT_ELE-58</v>
          </cell>
          <cell r="C541" t="str">
            <v>M. ELECTRICOS</v>
          </cell>
          <cell r="D541" t="str">
            <v>BREAKER INDUSTRIAL DE 3*40A DE 25 KA</v>
          </cell>
          <cell r="E541">
            <v>230058.82352941178</v>
          </cell>
          <cell r="F541" t="str">
            <v>UND</v>
          </cell>
          <cell r="H541">
            <v>273770</v>
          </cell>
        </row>
        <row r="542">
          <cell r="B542" t="str">
            <v>MAT_ELE-59</v>
          </cell>
          <cell r="C542" t="str">
            <v>M. ELECTRICOS</v>
          </cell>
          <cell r="D542" t="str">
            <v xml:space="preserve">PANEL LED DE SOBRE PONER DE 30 W  SEGÚN ESPECIFICACIONES DE DISEÑO DE ILUMINACIÓN </v>
          </cell>
          <cell r="E542">
            <v>29327.731092436978</v>
          </cell>
          <cell r="F542" t="str">
            <v>UND</v>
          </cell>
          <cell r="H542">
            <v>34900</v>
          </cell>
        </row>
        <row r="543">
          <cell r="B543" t="str">
            <v>MAT_ELE-60</v>
          </cell>
          <cell r="C543" t="str">
            <v>M. ELECTRICOS</v>
          </cell>
          <cell r="D543" t="str">
            <v xml:space="preserve">CAJA CUADRADA GALVANIZADA. </v>
          </cell>
          <cell r="E543">
            <v>4176.4705882352946</v>
          </cell>
          <cell r="F543" t="str">
            <v>UND</v>
          </cell>
          <cell r="H543">
            <v>4970</v>
          </cell>
        </row>
        <row r="544">
          <cell r="B544" t="str">
            <v>MAT_ELE-61</v>
          </cell>
          <cell r="C544" t="str">
            <v>M. ELECTRICOS</v>
          </cell>
          <cell r="D544" t="str">
            <v>TAPA CIEGA CUADRA GALVANIZADA</v>
          </cell>
          <cell r="E544">
            <v>2000</v>
          </cell>
          <cell r="F544" t="str">
            <v>UND</v>
          </cell>
          <cell r="H544">
            <v>2380</v>
          </cell>
        </row>
        <row r="545">
          <cell r="B545" t="str">
            <v>MAT_ELE-62</v>
          </cell>
          <cell r="C545" t="str">
            <v>M. ELECTRICOS</v>
          </cell>
          <cell r="D545" t="str">
            <v>PRENSA ESTOPA</v>
          </cell>
          <cell r="E545">
            <v>3373.9495798319331</v>
          </cell>
          <cell r="F545" t="str">
            <v>UND</v>
          </cell>
          <cell r="H545">
            <v>4015</v>
          </cell>
        </row>
        <row r="546">
          <cell r="B546" t="str">
            <v>MAT_ELE-63</v>
          </cell>
          <cell r="C546" t="str">
            <v>M. ELECTRICOS</v>
          </cell>
          <cell r="D546" t="str">
            <v>CABLE COBRE THHN/THWN-2 90°C 600V 3X 12AWG</v>
          </cell>
          <cell r="E546">
            <v>3184.0336134453783</v>
          </cell>
          <cell r="F546" t="str">
            <v>ML</v>
          </cell>
          <cell r="H546">
            <v>3789</v>
          </cell>
        </row>
        <row r="547">
          <cell r="B547" t="str">
            <v>MAT_ELE-64</v>
          </cell>
          <cell r="C547" t="str">
            <v>M. ELECTRICOS</v>
          </cell>
          <cell r="D547" t="str">
            <v>TERMINAL-CONECTOR EMT 3/4</v>
          </cell>
          <cell r="E547">
            <v>941.17647058823536</v>
          </cell>
          <cell r="F547" t="str">
            <v>UND</v>
          </cell>
          <cell r="H547">
            <v>1120</v>
          </cell>
        </row>
        <row r="548">
          <cell r="B548" t="str">
            <v>MAT_ELE-65</v>
          </cell>
          <cell r="C548" t="str">
            <v>M. ELECTRICOS</v>
          </cell>
          <cell r="D548" t="str">
            <v xml:space="preserve">PANEL LED DE SOBRE PONER DE 18 W  SEGÚN ESPECIFICACIONES DE DISEÑO DE ILUMINACIÓN </v>
          </cell>
          <cell r="E548">
            <v>15621.848739495799</v>
          </cell>
          <cell r="F548" t="str">
            <v>UND</v>
          </cell>
          <cell r="H548">
            <v>18590</v>
          </cell>
        </row>
        <row r="549">
          <cell r="B549" t="str">
            <v>MAT_ELE-66</v>
          </cell>
          <cell r="C549" t="str">
            <v>M. ELECTRICOS</v>
          </cell>
          <cell r="D549" t="str">
            <v xml:space="preserve"> LUMINARIA LED MINICONTINUUM DE 80W</v>
          </cell>
          <cell r="E549">
            <v>512229.4117647059</v>
          </cell>
          <cell r="F549" t="str">
            <v>UND</v>
          </cell>
          <cell r="H549">
            <v>609553</v>
          </cell>
        </row>
        <row r="550">
          <cell r="B550" t="str">
            <v>MAT_ELE-67</v>
          </cell>
          <cell r="C550" t="str">
            <v>M. ELECTRICOS</v>
          </cell>
          <cell r="D550" t="str">
            <v>LUMINARIA FTL-LED/007/30/N HEREDA</v>
          </cell>
          <cell r="E550">
            <v>142857.14285714287</v>
          </cell>
          <cell r="F550" t="str">
            <v>UND</v>
          </cell>
          <cell r="H550">
            <v>170000</v>
          </cell>
        </row>
        <row r="551">
          <cell r="B551" t="str">
            <v>MAT_ELE-68</v>
          </cell>
          <cell r="C551" t="str">
            <v>M. ELECTRICOS</v>
          </cell>
          <cell r="D551" t="str">
            <v xml:space="preserve">CAJA CUADRADA PVC </v>
          </cell>
          <cell r="E551">
            <v>2000</v>
          </cell>
          <cell r="F551" t="str">
            <v>UND</v>
          </cell>
          <cell r="H551">
            <v>2380</v>
          </cell>
        </row>
        <row r="552">
          <cell r="B552" t="str">
            <v>MAT_ELE-69</v>
          </cell>
          <cell r="C552" t="str">
            <v>M. ELECTRICOS</v>
          </cell>
          <cell r="D552" t="str">
            <v>LUMINARIA LED EMERGENCIA APLIQUE 4W RECTANGULAR</v>
          </cell>
          <cell r="E552">
            <v>116117.64705882354</v>
          </cell>
          <cell r="F552" t="str">
            <v>UND</v>
          </cell>
          <cell r="H552">
            <v>138180</v>
          </cell>
        </row>
        <row r="553">
          <cell r="B553" t="str">
            <v>MAT_ELE-70</v>
          </cell>
          <cell r="C553" t="str">
            <v>M. ELECTRICOS</v>
          </cell>
          <cell r="D553" t="str">
            <v>PANEL 60 X 60CM 48W</v>
          </cell>
          <cell r="E553">
            <v>92344.537815126052</v>
          </cell>
          <cell r="F553" t="str">
            <v>UND</v>
          </cell>
          <cell r="H553">
            <v>109890</v>
          </cell>
        </row>
        <row r="554">
          <cell r="B554" t="str">
            <v>MAT_ELE-71</v>
          </cell>
          <cell r="C554" t="str">
            <v>M. ELECTRICOS</v>
          </cell>
          <cell r="D554" t="str">
            <v>TOMA DOBLE AMERICANA AVE ABITAR</v>
          </cell>
          <cell r="E554">
            <v>12802.521008403362</v>
          </cell>
          <cell r="F554" t="str">
            <v>UND</v>
          </cell>
          <cell r="H554">
            <v>15235</v>
          </cell>
        </row>
        <row r="555">
          <cell r="B555" t="str">
            <v>MAT_ELE-72</v>
          </cell>
          <cell r="C555" t="str">
            <v>M. ELECTRICOS</v>
          </cell>
          <cell r="D555" t="str">
            <v xml:space="preserve">SUPLEMENTO PARA CAJA CUADRADA </v>
          </cell>
          <cell r="E555">
            <v>831.93277310924373</v>
          </cell>
          <cell r="F555" t="str">
            <v>UND</v>
          </cell>
          <cell r="H555">
            <v>990</v>
          </cell>
        </row>
        <row r="556">
          <cell r="B556" t="str">
            <v>MAT_ELE-73</v>
          </cell>
          <cell r="C556" t="str">
            <v>M. ELECTRICOS</v>
          </cell>
          <cell r="D556" t="str">
            <v>TOMACORRIENTE DOBLE GFCI 15 A 120V</v>
          </cell>
          <cell r="E556">
            <v>47508.403361344543</v>
          </cell>
          <cell r="F556" t="str">
            <v>UND</v>
          </cell>
          <cell r="H556">
            <v>56535</v>
          </cell>
        </row>
        <row r="557">
          <cell r="B557" t="str">
            <v>MAT_ELE-74</v>
          </cell>
          <cell r="C557" t="str">
            <v>M. ELECTRICOS</v>
          </cell>
          <cell r="D557" t="str">
            <v>TOMACORRIENTE DE PISO DOBLE 15 A 125V</v>
          </cell>
          <cell r="E557">
            <v>264467.22689075634</v>
          </cell>
          <cell r="F557" t="str">
            <v>UND</v>
          </cell>
          <cell r="H557">
            <v>314716</v>
          </cell>
        </row>
        <row r="558">
          <cell r="B558" t="str">
            <v>MAT_ELE-75</v>
          </cell>
          <cell r="C558" t="str">
            <v>M. ELECTRICOS</v>
          </cell>
          <cell r="D558" t="str">
            <v>CABLE #10 CU LSHF</v>
          </cell>
          <cell r="E558">
            <v>4941.1764705882351</v>
          </cell>
          <cell r="F558" t="str">
            <v>ML</v>
          </cell>
          <cell r="H558">
            <v>5880</v>
          </cell>
        </row>
        <row r="559">
          <cell r="B559" t="str">
            <v>MAT_ELE-76</v>
          </cell>
          <cell r="C559" t="str">
            <v>M. ELECTRICOS</v>
          </cell>
          <cell r="D559" t="str">
            <v>INTERRUPTOR SENCILLO LÍNEA ABITARE</v>
          </cell>
          <cell r="E559">
            <v>4537.8151260504201</v>
          </cell>
          <cell r="F559" t="str">
            <v>UND</v>
          </cell>
          <cell r="H559">
            <v>5400</v>
          </cell>
        </row>
        <row r="560">
          <cell r="B560" t="str">
            <v>MAT_ELE-77</v>
          </cell>
          <cell r="C560" t="str">
            <v>M. ELECTRICOS</v>
          </cell>
          <cell r="D560" t="str">
            <v>INTERUPTOR DOBLE</v>
          </cell>
          <cell r="E560">
            <v>9058.8235294117658</v>
          </cell>
          <cell r="F560" t="str">
            <v>UND</v>
          </cell>
          <cell r="H560">
            <v>10780</v>
          </cell>
        </row>
        <row r="561">
          <cell r="B561" t="str">
            <v>MAT_ELE-78</v>
          </cell>
          <cell r="C561" t="str">
            <v>M. ELECTRICOS</v>
          </cell>
          <cell r="D561" t="str">
            <v xml:space="preserve">INTERRUPTOR TRIPLE </v>
          </cell>
          <cell r="E561">
            <v>12647.058823529413</v>
          </cell>
          <cell r="F561" t="str">
            <v>UND</v>
          </cell>
          <cell r="H561">
            <v>15050</v>
          </cell>
        </row>
        <row r="562">
          <cell r="B562" t="str">
            <v>MAT_ELE-79</v>
          </cell>
          <cell r="C562" t="str">
            <v>M. ELECTRICOS</v>
          </cell>
          <cell r="D562" t="str">
            <v xml:space="preserve">SENSOR DE MOVIMIENTO DE ILUMINACIÓN </v>
          </cell>
          <cell r="E562">
            <v>30588.235294117647</v>
          </cell>
          <cell r="F562" t="str">
            <v>UND</v>
          </cell>
          <cell r="H562">
            <v>36400</v>
          </cell>
        </row>
        <row r="563">
          <cell r="B563" t="str">
            <v>MAT_ELE-80</v>
          </cell>
          <cell r="C563" t="str">
            <v>M. ELECTRICOS</v>
          </cell>
          <cell r="D563" t="str">
            <v xml:space="preserve">FACEPLATE SENCILLO </v>
          </cell>
          <cell r="E563">
            <v>4788.2352941176468</v>
          </cell>
          <cell r="F563" t="str">
            <v>UND</v>
          </cell>
          <cell r="H563">
            <v>5698</v>
          </cell>
        </row>
        <row r="564">
          <cell r="B564" t="str">
            <v>MAT_ELE-81</v>
          </cell>
          <cell r="C564" t="str">
            <v>M. ELECTRICOS</v>
          </cell>
          <cell r="D564" t="str">
            <v>JACK RJ45 CATEGORIA 6A</v>
          </cell>
          <cell r="E564">
            <v>26714.285714285714</v>
          </cell>
          <cell r="F564" t="str">
            <v>UND</v>
          </cell>
          <cell r="H564">
            <v>31790</v>
          </cell>
        </row>
        <row r="565">
          <cell r="B565" t="str">
            <v>MAT_ELE-82</v>
          </cell>
          <cell r="C565" t="str">
            <v>M. ELECTRICOS</v>
          </cell>
          <cell r="D565" t="str">
            <v>CABLE UTP CATEGORIA 6A</v>
          </cell>
          <cell r="E565">
            <v>3705.8823529411766</v>
          </cell>
          <cell r="F565" t="str">
            <v>ML</v>
          </cell>
          <cell r="H565">
            <v>4410</v>
          </cell>
        </row>
        <row r="566">
          <cell r="B566" t="str">
            <v>MAT_ELE-83</v>
          </cell>
          <cell r="C566" t="str">
            <v>M. ELECTRICOS</v>
          </cell>
          <cell r="D566" t="str">
            <v>GABINETES DE PISO 40U | ANCHO: 710 MM • FONDO: 810 MM</v>
          </cell>
          <cell r="E566">
            <v>1608403.3613445379</v>
          </cell>
          <cell r="F566" t="str">
            <v>UND</v>
          </cell>
          <cell r="H566">
            <v>1914000</v>
          </cell>
        </row>
        <row r="567">
          <cell r="B567" t="str">
            <v>MAT_ELE-84</v>
          </cell>
          <cell r="C567" t="str">
            <v>M. ELECTRICOS</v>
          </cell>
          <cell r="D567" t="str">
            <v>PATCH PANEL CAT 6A DE 24 PUERTOS DE PLÁSTICO CON HERRAJES</v>
          </cell>
          <cell r="E567">
            <v>751420.16806722688</v>
          </cell>
          <cell r="F567" t="str">
            <v>UND</v>
          </cell>
          <cell r="H567">
            <v>894190</v>
          </cell>
        </row>
        <row r="568">
          <cell r="B568" t="str">
            <v>MAT_ELE-85</v>
          </cell>
          <cell r="C568" t="str">
            <v>M. ELECTRICOS</v>
          </cell>
          <cell r="D568" t="str">
            <v>SWITCH ADMINISTRABLE DE 24 PUERTOS TL-SG3428 TP-LINK</v>
          </cell>
          <cell r="E568">
            <v>1746042.0168067229</v>
          </cell>
          <cell r="F568" t="str">
            <v>UND</v>
          </cell>
          <cell r="H568">
            <v>2077790</v>
          </cell>
        </row>
        <row r="569">
          <cell r="B569" t="str">
            <v>MAT_ELE-86</v>
          </cell>
          <cell r="C569" t="str">
            <v>M. ELECTRICOS</v>
          </cell>
          <cell r="D569" t="str">
            <v>PATCH CORD DE 1M CATEGORIA 6A</v>
          </cell>
          <cell r="E569">
            <v>38731.092436974788</v>
          </cell>
          <cell r="F569" t="str">
            <v>UND</v>
          </cell>
          <cell r="H569">
            <v>46090</v>
          </cell>
        </row>
        <row r="570">
          <cell r="B570" t="str">
            <v>MAT_ELE-87</v>
          </cell>
          <cell r="C570" t="str">
            <v>M. ELECTRICOS</v>
          </cell>
          <cell r="D570" t="str">
            <v>DETECTOR DE HUMO FOTOELÉCTRICO DIRECCIONABLE D7050</v>
          </cell>
          <cell r="E570">
            <v>335225.21008403361</v>
          </cell>
          <cell r="F570" t="str">
            <v>UND</v>
          </cell>
          <cell r="H570">
            <v>398918</v>
          </cell>
        </row>
        <row r="571">
          <cell r="B571" t="str">
            <v>MAT_ELE-88</v>
          </cell>
          <cell r="C571" t="str">
            <v>M. ELECTRICOS</v>
          </cell>
          <cell r="D571" t="str">
            <v>MM-100SATK ESTACIÓN MANUAL: ACCIÓN SENCILLA – CONVENCIONAL | BOSCH</v>
          </cell>
          <cell r="E571">
            <v>280894.11764705885</v>
          </cell>
          <cell r="F571" t="str">
            <v>UND</v>
          </cell>
          <cell r="H571">
            <v>334264</v>
          </cell>
        </row>
        <row r="572">
          <cell r="B572" t="str">
            <v>MAT_ELE-89</v>
          </cell>
          <cell r="C572" t="str">
            <v>M. ELECTRICOS</v>
          </cell>
          <cell r="D572" t="str">
            <v>HSR SIRENA CON ESTROBO PARA PARED: CONVENCIONAL | BOSCH</v>
          </cell>
          <cell r="E572">
            <v>501467.22689075634</v>
          </cell>
          <cell r="F572" t="str">
            <v>UND</v>
          </cell>
          <cell r="H572">
            <v>596746</v>
          </cell>
        </row>
        <row r="573">
          <cell r="B573" t="str">
            <v>MAT_ELE-90</v>
          </cell>
          <cell r="C573" t="str">
            <v>M. ELECTRICOS</v>
          </cell>
          <cell r="D573" t="str">
            <v>CABLE FPLR 2X16 AWG APANTALLADO</v>
          </cell>
          <cell r="E573">
            <v>5440.3361344537816</v>
          </cell>
          <cell r="F573" t="str">
            <v>UND</v>
          </cell>
          <cell r="H573">
            <v>6474</v>
          </cell>
        </row>
        <row r="574">
          <cell r="B574" t="str">
            <v>MAT_ELE-91</v>
          </cell>
          <cell r="C574" t="str">
            <v>M. ELECTRICOS</v>
          </cell>
          <cell r="D574" t="str">
            <v>PANEL DE INCENDIO CONVENCIONAL FPD-7024</v>
          </cell>
          <cell r="E574">
            <v>2949017.6470588236</v>
          </cell>
          <cell r="F574" t="str">
            <v>UND</v>
          </cell>
          <cell r="H574">
            <v>3509331</v>
          </cell>
        </row>
        <row r="575">
          <cell r="B575" t="str">
            <v>MAT_ELE-92</v>
          </cell>
          <cell r="C575" t="str">
            <v>M. ELECTRICOS</v>
          </cell>
          <cell r="D575" t="str">
            <v>CAJA 5800- 5 SALIDAS 3/4 FUNDIDA</v>
          </cell>
          <cell r="E575">
            <v>10000</v>
          </cell>
          <cell r="F575" t="str">
            <v>UND</v>
          </cell>
          <cell r="H575">
            <v>11900</v>
          </cell>
        </row>
        <row r="576">
          <cell r="B576" t="str">
            <v>MAT_ELE-93</v>
          </cell>
          <cell r="C576" t="str">
            <v>M. ELECTRICOS</v>
          </cell>
          <cell r="D576" t="str">
            <v>CAJA RECTANGULAR</v>
          </cell>
          <cell r="E576">
            <v>2763.8655462184875</v>
          </cell>
          <cell r="F576" t="str">
            <v>UND</v>
          </cell>
          <cell r="H576">
            <v>3289</v>
          </cell>
        </row>
        <row r="577">
          <cell r="B577" t="str">
            <v>MAT_ELE-94</v>
          </cell>
          <cell r="C577" t="str">
            <v>M. ELECTRICOS</v>
          </cell>
          <cell r="D577" t="str">
            <v>ABRAZADERA 2 SALIDAS 200MM</v>
          </cell>
          <cell r="E577">
            <v>17478.991596638658</v>
          </cell>
          <cell r="F577" t="str">
            <v>UND</v>
          </cell>
          <cell r="H577">
            <v>20800</v>
          </cell>
        </row>
        <row r="578">
          <cell r="B578" t="str">
            <v>MAT_ELE-95</v>
          </cell>
          <cell r="C578" t="str">
            <v>M. ELECTRICOS</v>
          </cell>
          <cell r="D578" t="str">
            <v>TUBO EMT DE 1/2  POR 3M</v>
          </cell>
          <cell r="E578">
            <v>12773.10924369748</v>
          </cell>
          <cell r="F578" t="str">
            <v>UND</v>
          </cell>
          <cell r="H578">
            <v>15200</v>
          </cell>
        </row>
        <row r="579">
          <cell r="B579" t="str">
            <v>MAT_ELE-96</v>
          </cell>
          <cell r="C579" t="str">
            <v>M. ELECTRICOS</v>
          </cell>
          <cell r="D579" t="str">
            <v>CABLE ST-C ENCAUCHETADO 3X16AWG CON CLAVIJA</v>
          </cell>
          <cell r="E579">
            <v>4420.1680672268913</v>
          </cell>
          <cell r="F579" t="str">
            <v>ML</v>
          </cell>
          <cell r="H579">
            <v>5260</v>
          </cell>
        </row>
        <row r="580">
          <cell r="B580" t="str">
            <v>MAT_ELE-97</v>
          </cell>
          <cell r="C580" t="str">
            <v>M. ELECTRICOS</v>
          </cell>
          <cell r="D580" t="str">
            <v>CONECTOR RESORTE ROJO/AMARILLO 18-8AWG</v>
          </cell>
          <cell r="E580">
            <v>991.59663865546224</v>
          </cell>
          <cell r="F580" t="str">
            <v>UND</v>
          </cell>
          <cell r="H580">
            <v>1180</v>
          </cell>
        </row>
        <row r="581">
          <cell r="B581" t="str">
            <v>MAT_ELE-98</v>
          </cell>
          <cell r="C581" t="str">
            <v>M. ELECTRICOS</v>
          </cell>
          <cell r="D581" t="str">
            <v>ROSETA O PLAFÓN DE LOSA CON TORNILLO</v>
          </cell>
          <cell r="E581">
            <v>4957.9831932773113</v>
          </cell>
          <cell r="F581" t="str">
            <v>UND</v>
          </cell>
          <cell r="H581">
            <v>5900</v>
          </cell>
        </row>
        <row r="582">
          <cell r="B582" t="str">
            <v>MAT_ELE-99</v>
          </cell>
          <cell r="C582" t="str">
            <v>M. ELECTRICOS</v>
          </cell>
          <cell r="D582" t="str">
            <v>BOMBILLO LED ALTA POTENCIA ROSCA</v>
          </cell>
          <cell r="E582">
            <v>13361.344537815126</v>
          </cell>
          <cell r="F582" t="str">
            <v>UND</v>
          </cell>
          <cell r="H582">
            <v>15900</v>
          </cell>
        </row>
        <row r="583">
          <cell r="B583" t="str">
            <v>MAT_ELE-100</v>
          </cell>
          <cell r="C583" t="str">
            <v>M. ELECTRICOS</v>
          </cell>
          <cell r="D583" t="str">
            <v>CONECTOR TIPO RESORTE GRIS 14-10</v>
          </cell>
          <cell r="E583">
            <v>5924.3697478991598</v>
          </cell>
          <cell r="F583" t="str">
            <v>UND</v>
          </cell>
          <cell r="H583">
            <v>7050</v>
          </cell>
        </row>
        <row r="584">
          <cell r="B584" t="str">
            <v>MAT_ELE-101</v>
          </cell>
          <cell r="C584" t="str">
            <v>M. ELECTRICOS</v>
          </cell>
          <cell r="D584" t="str">
            <v xml:space="preserve">TOMA TRANSMISIÓN DE VOZ Y DATOS </v>
          </cell>
          <cell r="E584">
            <v>41932.773109243702</v>
          </cell>
          <cell r="F584" t="str">
            <v>UND</v>
          </cell>
          <cell r="H584">
            <v>49900</v>
          </cell>
        </row>
        <row r="585">
          <cell r="B585" t="str">
            <v>MAT_ELE-102</v>
          </cell>
          <cell r="C585" t="str">
            <v>M. ELECTRICOS</v>
          </cell>
          <cell r="D585" t="str">
            <v>CANALETA METALICA 12X5CM X 2.40M CON DIVISION BLANCO CALIBRE 22 CON TAPA</v>
          </cell>
          <cell r="E585">
            <v>41933.613445378156</v>
          </cell>
          <cell r="F585" t="str">
            <v>UND</v>
          </cell>
          <cell r="H585">
            <v>49901</v>
          </cell>
        </row>
        <row r="586">
          <cell r="B586" t="str">
            <v>MAT_ELE-103</v>
          </cell>
          <cell r="C586" t="str">
            <v>M. ELECTRICOS</v>
          </cell>
          <cell r="D586" t="str">
            <v>TROQUEL METÁLICO 12 X 5 ELÉCTRICO PIRAMIDAL  DOBLE</v>
          </cell>
          <cell r="E586">
            <v>22226.89075630252</v>
          </cell>
          <cell r="F586" t="str">
            <v>UND</v>
          </cell>
          <cell r="H586">
            <v>26450</v>
          </cell>
        </row>
        <row r="587">
          <cell r="B587" t="str">
            <v>MAT_ELE-104</v>
          </cell>
          <cell r="C587" t="str">
            <v>M. ELECTRICOS</v>
          </cell>
          <cell r="D587" t="str">
            <v>TORNILLO LÁMINA AVELLANADO</v>
          </cell>
          <cell r="E587">
            <v>58.82352941176471</v>
          </cell>
          <cell r="F587" t="str">
            <v>UND</v>
          </cell>
          <cell r="H587">
            <v>70</v>
          </cell>
        </row>
        <row r="588">
          <cell r="B588" t="str">
            <v>MAT_ELE-105</v>
          </cell>
          <cell r="C588" t="str">
            <v>M. ELECTRICOS</v>
          </cell>
          <cell r="D588" t="str">
            <v>TROQUEL METÁLICO 12 X 5 ELÉCTRICO BLANCO SENCILLO</v>
          </cell>
          <cell r="E588">
            <v>20924.36974789916</v>
          </cell>
          <cell r="F588" t="str">
            <v>UND</v>
          </cell>
          <cell r="H588">
            <v>24900</v>
          </cell>
        </row>
        <row r="589">
          <cell r="B589" t="str">
            <v>MAT_ELE-106</v>
          </cell>
          <cell r="C589" t="str">
            <v>M. ELECTRICOS</v>
          </cell>
          <cell r="D589" t="str">
            <v>PATCH CORD DE 2M CATEGORIA 6A</v>
          </cell>
          <cell r="E589">
            <v>16134.453781512606</v>
          </cell>
          <cell r="F589" t="str">
            <v>UND</v>
          </cell>
          <cell r="H589">
            <v>19200</v>
          </cell>
        </row>
        <row r="590">
          <cell r="B590" t="str">
            <v>MAT_ELE-107</v>
          </cell>
          <cell r="C590" t="str">
            <v>M. ELECTRICOS</v>
          </cell>
          <cell r="D590" t="str">
            <v>GABINETE RACK 9UR</v>
          </cell>
          <cell r="E590">
            <v>348823.5294117647</v>
          </cell>
          <cell r="F590" t="str">
            <v>UND</v>
          </cell>
          <cell r="H590">
            <v>415100</v>
          </cell>
        </row>
        <row r="591">
          <cell r="B591" t="str">
            <v>MAT_ELE-108</v>
          </cell>
          <cell r="C591" t="str">
            <v>M. ELECTRICOS</v>
          </cell>
          <cell r="D591" t="str">
            <v>UPS DE 3 kVA</v>
          </cell>
          <cell r="E591">
            <v>1488275.630252101</v>
          </cell>
          <cell r="F591" t="str">
            <v>UND</v>
          </cell>
          <cell r="H591">
            <v>1771048</v>
          </cell>
        </row>
        <row r="592">
          <cell r="B592" t="str">
            <v>MAT_ELE-109</v>
          </cell>
          <cell r="C592" t="str">
            <v>M. ELECTRICOS</v>
          </cell>
          <cell r="D592" t="str">
            <v>CABLE AISLADO NO 8 AWG COBRE HFFR LIBRE HALOGENOS</v>
          </cell>
          <cell r="E592">
            <v>6151.2605042016812</v>
          </cell>
          <cell r="F592" t="str">
            <v>UND</v>
          </cell>
          <cell r="H592">
            <v>7320</v>
          </cell>
        </row>
        <row r="593">
          <cell r="B593" t="str">
            <v>MAT_ELE-110</v>
          </cell>
          <cell r="D593" t="str">
            <v>TUBO EMT UL 3/4 X 3.05M</v>
          </cell>
          <cell r="E593">
            <v>18403.361344537814</v>
          </cell>
          <cell r="F593" t="str">
            <v>Ml</v>
          </cell>
          <cell r="H593">
            <v>21900</v>
          </cell>
        </row>
        <row r="594">
          <cell r="B594" t="str">
            <v>MAT_ELE-111</v>
          </cell>
          <cell r="D594" t="str">
            <v>PANEL 30X120 45W ECOLITE</v>
          </cell>
          <cell r="E594">
            <v>95378.151260504208</v>
          </cell>
          <cell r="F594" t="str">
            <v>UND</v>
          </cell>
          <cell r="H594">
            <v>113500</v>
          </cell>
        </row>
        <row r="595">
          <cell r="B595" t="str">
            <v>MAT_ELE-112</v>
          </cell>
          <cell r="D595" t="str">
            <v>ABRAZADERA COLGANTE FIJA 1</v>
          </cell>
          <cell r="E595">
            <v>882.35294117647061</v>
          </cell>
          <cell r="F595" t="str">
            <v>UND</v>
          </cell>
          <cell r="H595">
            <v>1050</v>
          </cell>
        </row>
        <row r="596">
          <cell r="B596" t="str">
            <v>MAT_ELE-113</v>
          </cell>
          <cell r="D596" t="str">
            <v>TOMA DOBLE P.T.A.15A 125V NARANJA</v>
          </cell>
          <cell r="E596">
            <v>20588.235294117647</v>
          </cell>
          <cell r="F596" t="str">
            <v>UND</v>
          </cell>
          <cell r="H596">
            <v>24500</v>
          </cell>
        </row>
        <row r="598">
          <cell r="B598" t="str">
            <v>MUROS Y CIELOS RASOS</v>
          </cell>
        </row>
        <row r="599">
          <cell r="B599" t="str">
            <v>MAT_MC-01</v>
          </cell>
          <cell r="C599" t="str">
            <v>M. MUROS Y CIELOS RASOS</v>
          </cell>
          <cell r="D599" t="str">
            <v>ÁNGULO CAL.26 LÁMINA GALV. 2.44 M</v>
          </cell>
          <cell r="E599">
            <v>4970.588235294118</v>
          </cell>
          <cell r="F599" t="str">
            <v xml:space="preserve">UND </v>
          </cell>
          <cell r="H599">
            <v>5915</v>
          </cell>
        </row>
        <row r="600">
          <cell r="B600" t="str">
            <v>MAT_MC-02</v>
          </cell>
          <cell r="C600" t="str">
            <v>M. MUROS Y CIELOS RASOS</v>
          </cell>
          <cell r="D600" t="str">
            <v>CANAL B 9X2.44 CAL. 26</v>
          </cell>
          <cell r="E600">
            <v>11680.672268907563</v>
          </cell>
          <cell r="F600" t="str">
            <v xml:space="preserve">UND </v>
          </cell>
          <cell r="H600">
            <v>13900</v>
          </cell>
        </row>
        <row r="601">
          <cell r="B601" t="str">
            <v>MAT_MC-03</v>
          </cell>
          <cell r="C601" t="str">
            <v>M. MUROS Y CIELOS RASOS</v>
          </cell>
          <cell r="D601" t="str">
            <v xml:space="preserve">CANAL 92 MM CAL. 20 </v>
          </cell>
          <cell r="E601">
            <v>41428.571428571428</v>
          </cell>
          <cell r="F601" t="str">
            <v>M</v>
          </cell>
          <cell r="H601">
            <v>49300</v>
          </cell>
        </row>
        <row r="602">
          <cell r="B602" t="str">
            <v>MAT_MC-04</v>
          </cell>
          <cell r="C602" t="str">
            <v>M. MUROS Y CIELOS RASOS</v>
          </cell>
          <cell r="D602" t="str">
            <v>CARGA FULMINANTE FUERTE + CLAVO 5/16" B. VEL. 1"</v>
          </cell>
          <cell r="E602">
            <v>365.54621848739498</v>
          </cell>
          <cell r="F602" t="str">
            <v xml:space="preserve">UND </v>
          </cell>
          <cell r="H602">
            <v>435</v>
          </cell>
        </row>
        <row r="603">
          <cell r="B603" t="str">
            <v>MAT_MC-05</v>
          </cell>
          <cell r="C603" t="str">
            <v>M. MUROS Y CIELOS RASOS</v>
          </cell>
          <cell r="D603" t="str">
            <v>CHAZO PLÁSTICO 1/4"</v>
          </cell>
          <cell r="E603">
            <v>168.0672268907563</v>
          </cell>
          <cell r="F603" t="str">
            <v xml:space="preserve">UND </v>
          </cell>
          <cell r="H603">
            <v>200</v>
          </cell>
        </row>
        <row r="604">
          <cell r="B604" t="str">
            <v>MAT_MC-06</v>
          </cell>
          <cell r="C604" t="str">
            <v>M. MUROS Y CIELOS RASOS</v>
          </cell>
          <cell r="D604" t="str">
            <v>CIELO RASO DE PVC e=7mm</v>
          </cell>
          <cell r="E604">
            <v>25546.218487394959</v>
          </cell>
          <cell r="F604" t="str">
            <v xml:space="preserve">UND </v>
          </cell>
          <cell r="H604">
            <v>30400</v>
          </cell>
        </row>
        <row r="605">
          <cell r="B605" t="str">
            <v>MAT_MC-07</v>
          </cell>
          <cell r="C605" t="str">
            <v>M. MUROS Y CIELOS RASOS</v>
          </cell>
          <cell r="D605" t="str">
            <v>CINTA DE PAPEL SUPERCINTA 250</v>
          </cell>
          <cell r="E605">
            <v>9182.3529411764703</v>
          </cell>
          <cell r="F605" t="str">
            <v>ROLLO</v>
          </cell>
          <cell r="H605">
            <v>10927</v>
          </cell>
        </row>
        <row r="606">
          <cell r="B606" t="str">
            <v>MAT_MC-08</v>
          </cell>
          <cell r="C606" t="str">
            <v>M. MUROS Y CIELOS RASOS</v>
          </cell>
          <cell r="D606" t="str">
            <v xml:space="preserve">CINTA EN FIBRA DE VIDRIO DE 50 MM, 90M </v>
          </cell>
          <cell r="E606">
            <v>11958.823529411766</v>
          </cell>
          <cell r="F606" t="str">
            <v>ROLLO</v>
          </cell>
          <cell r="H606">
            <v>14231</v>
          </cell>
        </row>
        <row r="607">
          <cell r="B607" t="str">
            <v>MAT_MC-09</v>
          </cell>
          <cell r="C607" t="str">
            <v>M. MUROS Y CIELOS RASOS</v>
          </cell>
          <cell r="D607" t="str">
            <v>LÁMINA DRYWALL 1/2" SUPERPLACA 1.22X2.44</v>
          </cell>
          <cell r="E607">
            <v>54764.705882352944</v>
          </cell>
          <cell r="F607" t="str">
            <v xml:space="preserve">UND </v>
          </cell>
          <cell r="H607">
            <v>65170</v>
          </cell>
        </row>
        <row r="608">
          <cell r="B608" t="str">
            <v>MAT_MC-10</v>
          </cell>
          <cell r="C608" t="str">
            <v>M. MUROS Y CIELOS RASOS</v>
          </cell>
          <cell r="D608" t="str">
            <v>LÁMINA SUPERBOARD 8MM</v>
          </cell>
          <cell r="E608">
            <v>48430.252100840342</v>
          </cell>
          <cell r="F608" t="str">
            <v>M2</v>
          </cell>
          <cell r="H608">
            <v>57632</v>
          </cell>
        </row>
        <row r="609">
          <cell r="B609" t="str">
            <v>MAT_MC-11</v>
          </cell>
          <cell r="C609" t="str">
            <v>M. MUROS Y CIELOS RASOS</v>
          </cell>
          <cell r="D609" t="str">
            <v>LÁMINA DRYWALL 1/2" SUPERPLACA</v>
          </cell>
          <cell r="E609">
            <v>13109.243697478993</v>
          </cell>
          <cell r="F609" t="str">
            <v>M2</v>
          </cell>
          <cell r="H609">
            <v>15600</v>
          </cell>
        </row>
        <row r="610">
          <cell r="B610" t="str">
            <v>MAT_MC-12</v>
          </cell>
          <cell r="C610" t="str">
            <v>M. MUROS Y CIELOS RASOS</v>
          </cell>
          <cell r="D610" t="str">
            <v>PARAL B 9X2.44 CAL. 26</v>
          </cell>
          <cell r="E610">
            <v>16092.436974789916</v>
          </cell>
          <cell r="F610" t="str">
            <v xml:space="preserve">UND </v>
          </cell>
          <cell r="H610">
            <v>19150</v>
          </cell>
        </row>
        <row r="611">
          <cell r="B611" t="str">
            <v>MAT_MC-13</v>
          </cell>
          <cell r="C611" t="str">
            <v>M. MUROS Y CIELOS RASOS</v>
          </cell>
          <cell r="D611" t="str">
            <v xml:space="preserve">PARAL 92 MM CAL. 26 </v>
          </cell>
          <cell r="E611">
            <v>10124.36974789916</v>
          </cell>
          <cell r="F611" t="str">
            <v>M</v>
          </cell>
          <cell r="H611">
            <v>12048</v>
          </cell>
        </row>
        <row r="612">
          <cell r="B612" t="str">
            <v>MAT_MC-14</v>
          </cell>
          <cell r="C612" t="str">
            <v>M. MUROS Y CIELOS RASOS</v>
          </cell>
          <cell r="D612" t="str">
            <v>PERFIL OMEGA METÁLICO 63 MM X 3,05 M</v>
          </cell>
          <cell r="E612">
            <v>7521.0084033613448</v>
          </cell>
          <cell r="F612" t="str">
            <v xml:space="preserve">UND </v>
          </cell>
          <cell r="H612">
            <v>8950</v>
          </cell>
        </row>
        <row r="613">
          <cell r="B613" t="str">
            <v>MAT_MC-15</v>
          </cell>
          <cell r="C613" t="str">
            <v>M. MUROS Y CIELOS RASOS</v>
          </cell>
          <cell r="D613" t="str">
            <v>PERNO 1/2" ALT. VEL. 1 3/4"</v>
          </cell>
          <cell r="E613">
            <v>882.35294117647061</v>
          </cell>
          <cell r="F613" t="str">
            <v xml:space="preserve">UND </v>
          </cell>
          <cell r="H613">
            <v>1050</v>
          </cell>
        </row>
        <row r="614">
          <cell r="B614" t="str">
            <v>MAT_MC-16</v>
          </cell>
          <cell r="C614" t="str">
            <v>M. MUROS Y CIELOS RASOS</v>
          </cell>
          <cell r="D614" t="str">
            <v>TORNILLO 7 X 7/16</v>
          </cell>
          <cell r="E614">
            <v>27.731092436974791</v>
          </cell>
          <cell r="F614" t="str">
            <v xml:space="preserve">UND </v>
          </cell>
          <cell r="H614">
            <v>33</v>
          </cell>
        </row>
        <row r="615">
          <cell r="B615" t="str">
            <v>MAT_MC-17</v>
          </cell>
          <cell r="C615" t="str">
            <v>M. MUROS Y CIELOS RASOS</v>
          </cell>
          <cell r="D615" t="str">
            <v>TORNILLO GRABER 6X1"</v>
          </cell>
          <cell r="E615">
            <v>26.890756302521009</v>
          </cell>
          <cell r="F615" t="str">
            <v xml:space="preserve">UND </v>
          </cell>
          <cell r="H615">
            <v>32</v>
          </cell>
        </row>
        <row r="616">
          <cell r="B616" t="str">
            <v>MAT_MC-18</v>
          </cell>
          <cell r="C616" t="str">
            <v>M. MUROS Y CIELOS RASOS</v>
          </cell>
          <cell r="D616" t="str">
            <v xml:space="preserve">TORNILLO CABEZA EXTRAPLANA 8 X 1/2" </v>
          </cell>
          <cell r="E616">
            <v>81.512605042016816</v>
          </cell>
          <cell r="F616" t="str">
            <v xml:space="preserve">UND </v>
          </cell>
          <cell r="H616">
            <v>97</v>
          </cell>
        </row>
        <row r="617">
          <cell r="B617" t="str">
            <v>MAT_MC-19</v>
          </cell>
          <cell r="C617" t="str">
            <v>M. MUROS Y CIELOS RASOS</v>
          </cell>
          <cell r="D617" t="str">
            <v xml:space="preserve">TORNILLO AUTOPERFORANTE N°12 X </v>
          </cell>
          <cell r="E617">
            <v>100.84033613445379</v>
          </cell>
          <cell r="F617" t="str">
            <v xml:space="preserve">UND </v>
          </cell>
          <cell r="H617">
            <v>120</v>
          </cell>
        </row>
        <row r="618">
          <cell r="B618" t="str">
            <v>MAT_MC-20</v>
          </cell>
          <cell r="C618" t="str">
            <v>M. MUROS Y CIELOS RASOS</v>
          </cell>
          <cell r="D618" t="str">
            <v>SISTEMA DE FACHADA EN LAMINA COMPACTA HPL MICROPERFORADA, RESISTENTE A LOS RAYOS UV Y ANTIGRAFFITTI. INCLUYE TRANSPORTE, ESTRUCTURA Y TODOS LOS ELEMENTOS PARA SU CORRECTA INSTALACIÓN.</v>
          </cell>
          <cell r="E618">
            <v>672268.90756302525</v>
          </cell>
          <cell r="F618" t="str">
            <v>M2</v>
          </cell>
          <cell r="H618">
            <v>800000</v>
          </cell>
        </row>
        <row r="621">
          <cell r="B621" t="str">
            <v>EQUIPOS</v>
          </cell>
        </row>
        <row r="622">
          <cell r="B622" t="str">
            <v>MAT-EQ-01</v>
          </cell>
          <cell r="C622" t="str">
            <v>N. EQUIPOS</v>
          </cell>
          <cell r="D622" t="str">
            <v>ELECTROBOMBA PARA RED HIDRAULICA DE 1 HP</v>
          </cell>
          <cell r="E622">
            <v>1520168.0672268909</v>
          </cell>
          <cell r="F622" t="str">
            <v xml:space="preserve">UND </v>
          </cell>
          <cell r="H622">
            <v>1809000</v>
          </cell>
        </row>
        <row r="623">
          <cell r="B623" t="str">
            <v>MAT-EQ-02</v>
          </cell>
          <cell r="C623" t="str">
            <v>N. EQUIPOS</v>
          </cell>
          <cell r="D623" t="str">
            <v>ELECTROBOMBA PARA RED CONTRAINCENDIO DE 10 HP TRIFASICA</v>
          </cell>
          <cell r="E623">
            <v>10672268.907563025</v>
          </cell>
          <cell r="F623" t="str">
            <v xml:space="preserve">UND </v>
          </cell>
          <cell r="H623">
            <v>12700000</v>
          </cell>
        </row>
        <row r="634">
          <cell r="B634" t="str">
            <v>FECHA PRECIOS:</v>
          </cell>
          <cell r="C634">
            <v>46054</v>
          </cell>
        </row>
        <row r="635">
          <cell r="B635" t="str">
            <v>IPC</v>
          </cell>
          <cell r="C635">
            <v>0</v>
          </cell>
        </row>
        <row r="637">
          <cell r="B637" t="str">
            <v>CONCRETOS Y MORTEROS: SUBANÁLISIS</v>
          </cell>
        </row>
        <row r="638">
          <cell r="B638" t="str">
            <v>S.A-01</v>
          </cell>
          <cell r="D638" t="str">
            <v>MORTERO 1:3 PREPARADO EN OBRA</v>
          </cell>
          <cell r="E638" t="str">
            <v>-</v>
          </cell>
          <cell r="F638" t="str">
            <v>M3</v>
          </cell>
          <cell r="G638" t="str">
            <v>COSTO DIRECTO</v>
          </cell>
          <cell r="H638">
            <v>861265.7</v>
          </cell>
        </row>
        <row r="639">
          <cell r="B639" t="str">
            <v>S.A-02</v>
          </cell>
          <cell r="D639" t="str">
            <v>MORTERO 1:4 PREPARADO EN OBRA</v>
          </cell>
          <cell r="E639" t="str">
            <v>-</v>
          </cell>
          <cell r="F639" t="str">
            <v>M3</v>
          </cell>
          <cell r="G639" t="str">
            <v>COSTO DIRECTO</v>
          </cell>
          <cell r="H639">
            <v>790240.17</v>
          </cell>
        </row>
        <row r="640">
          <cell r="B640" t="str">
            <v>S.A-03</v>
          </cell>
          <cell r="D640" t="str">
            <v>MORTERO 1:2 PREPARADO EN OBRA</v>
          </cell>
          <cell r="E640" t="str">
            <v>-</v>
          </cell>
          <cell r="F640" t="str">
            <v>M3</v>
          </cell>
          <cell r="G640" t="str">
            <v>COSTO DIRECTO</v>
          </cell>
          <cell r="H640">
            <v>939996.51</v>
          </cell>
        </row>
        <row r="641">
          <cell r="B641" t="str">
            <v>S.A-04</v>
          </cell>
          <cell r="D641" t="str">
            <v>CONCRETO 1500 PSI PREPARADO EN OBRA</v>
          </cell>
          <cell r="E641" t="str">
            <v>-</v>
          </cell>
          <cell r="F641" t="str">
            <v>M3</v>
          </cell>
          <cell r="G641" t="str">
            <v>COSTO DIRECTO</v>
          </cell>
          <cell r="H641" t="e">
            <v>#N/A</v>
          </cell>
        </row>
        <row r="642">
          <cell r="B642" t="str">
            <v>S.A-05</v>
          </cell>
          <cell r="D642" t="str">
            <v>CONCRETO 2000 PSI PREPARADO EN OBRA</v>
          </cell>
          <cell r="E642" t="str">
            <v>-</v>
          </cell>
          <cell r="F642" t="str">
            <v>M3</v>
          </cell>
          <cell r="G642" t="str">
            <v>COSTO DIRECTO</v>
          </cell>
          <cell r="H642" t="e">
            <v>#N/A</v>
          </cell>
        </row>
        <row r="643">
          <cell r="B643" t="str">
            <v>S.A-06</v>
          </cell>
          <cell r="D643" t="str">
            <v>CONCRETO 2500 PSI PREPARADO EN OBRA</v>
          </cell>
          <cell r="E643" t="str">
            <v>-</v>
          </cell>
          <cell r="F643" t="str">
            <v>M3</v>
          </cell>
          <cell r="G643" t="str">
            <v>COSTO DIRECTO</v>
          </cell>
          <cell r="H643">
            <v>818438.54</v>
          </cell>
        </row>
        <row r="644">
          <cell r="B644" t="str">
            <v>S.A-07</v>
          </cell>
          <cell r="D644" t="str">
            <v>CONCRETO 3000 PSI PREPARADO EN OBRA</v>
          </cell>
          <cell r="E644" t="str">
            <v>-</v>
          </cell>
          <cell r="F644" t="str">
            <v>M3</v>
          </cell>
          <cell r="G644" t="str">
            <v>COSTO DIRECTO</v>
          </cell>
          <cell r="H644">
            <v>878285.32000000007</v>
          </cell>
        </row>
        <row r="645">
          <cell r="B645" t="str">
            <v>S.A-08</v>
          </cell>
          <cell r="D645" t="str">
            <v>CONCRETO 3500 PSI PREPARADO EN OBRA</v>
          </cell>
          <cell r="E645" t="str">
            <v>-</v>
          </cell>
          <cell r="F645" t="str">
            <v>M3</v>
          </cell>
          <cell r="G645" t="str">
            <v>COSTO DIRECTO</v>
          </cell>
          <cell r="H645" t="e">
            <v>#N/A</v>
          </cell>
        </row>
        <row r="646">
          <cell r="B646" t="str">
            <v>S.A-09</v>
          </cell>
          <cell r="D646" t="str">
            <v>CONCRETO 4000 PSI PREPARADO EN OBRA</v>
          </cell>
          <cell r="E646" t="str">
            <v>-</v>
          </cell>
          <cell r="F646" t="str">
            <v>M3</v>
          </cell>
          <cell r="G646" t="str">
            <v>COSTO DIRECTO</v>
          </cell>
          <cell r="H646" t="e">
            <v>#N/A</v>
          </cell>
        </row>
        <row r="647">
          <cell r="B647" t="str">
            <v>S.A-10</v>
          </cell>
          <cell r="D647" t="str">
            <v>MORTERO 1:2 IMPERMEABILIZADO</v>
          </cell>
          <cell r="E647" t="str">
            <v>-</v>
          </cell>
          <cell r="F647" t="str">
            <v>M3</v>
          </cell>
          <cell r="G647" t="str">
            <v>COSTO DIRECTO</v>
          </cell>
          <cell r="H647">
            <v>1182420.51</v>
          </cell>
        </row>
        <row r="648">
          <cell r="B648" t="str">
            <v>S.A-11</v>
          </cell>
          <cell r="D648" t="str">
            <v>MORTERO 1:3 IMPERMEABILIZADO</v>
          </cell>
          <cell r="E648" t="str">
            <v>-</v>
          </cell>
          <cell r="F648" t="str">
            <v>M3</v>
          </cell>
          <cell r="G648" t="str">
            <v>COSTO DIRECTO</v>
          </cell>
          <cell r="H648">
            <v>1069057.7</v>
          </cell>
        </row>
        <row r="649">
          <cell r="B649" t="str">
            <v>S.A-12</v>
          </cell>
          <cell r="D649" t="str">
            <v>MORTERO 1:4 IMPERMEABILIZADO</v>
          </cell>
          <cell r="E649" t="str">
            <v>-</v>
          </cell>
          <cell r="F649" t="str">
            <v>M3</v>
          </cell>
          <cell r="G649" t="str">
            <v>COSTO DIRECTO</v>
          </cell>
          <cell r="H649">
            <v>963400.17</v>
          </cell>
        </row>
        <row r="650">
          <cell r="B650" t="str">
            <v>S.A-13</v>
          </cell>
          <cell r="D650" t="str">
            <v>CONCRETO 3000 PSI IMPERMEABILIZADO PREPARADO EN OBRA</v>
          </cell>
          <cell r="E650" t="str">
            <v>-</v>
          </cell>
          <cell r="F650" t="str">
            <v>M3</v>
          </cell>
          <cell r="G650" t="str">
            <v>COSTO DIRECTO</v>
          </cell>
          <cell r="H650" t="e">
            <v>#N/A</v>
          </cell>
        </row>
        <row r="651">
          <cell r="B651" t="str">
            <v>S.A-14</v>
          </cell>
          <cell r="D651" t="str">
            <v>CONCRETO 4000 PSI IMPERMEABILIZADO PREPARADO EN OBRA</v>
          </cell>
          <cell r="E651" t="str">
            <v>-</v>
          </cell>
          <cell r="F651" t="str">
            <v>M3</v>
          </cell>
          <cell r="G651" t="str">
            <v>COSTO DIRECTO</v>
          </cell>
          <cell r="H651" t="e">
            <v>#N/A</v>
          </cell>
        </row>
      </sheetData>
      <sheetData sheetId="3">
        <row r="97">
          <cell r="B97" t="str">
            <v>COD.</v>
          </cell>
          <cell r="C97" t="str">
            <v>DESCRIPCIÓN</v>
          </cell>
          <cell r="H97" t="str">
            <v>U.M</v>
          </cell>
          <cell r="I97" t="str">
            <v>VR. DÍA</v>
          </cell>
          <cell r="J97" t="str">
            <v>DEDICACIÓN (%)</v>
          </cell>
          <cell r="K97" t="str">
            <v>(%)</v>
          </cell>
          <cell r="L97" t="str">
            <v>VR. JORNAL</v>
          </cell>
          <cell r="M97" t="str">
            <v>HH</v>
          </cell>
        </row>
        <row r="98">
          <cell r="B98" t="str">
            <v>M.O-01</v>
          </cell>
          <cell r="C98" t="str">
            <v>AYUDANTE 1</v>
          </cell>
          <cell r="H98" t="str">
            <v>JRN</v>
          </cell>
          <cell r="I98">
            <v>72503.016666666677</v>
          </cell>
          <cell r="J98">
            <v>1</v>
          </cell>
          <cell r="K98">
            <v>0.67071666666666663</v>
          </cell>
          <cell r="L98">
            <v>121132</v>
          </cell>
          <cell r="M98">
            <v>15141.5</v>
          </cell>
        </row>
        <row r="99">
          <cell r="B99" t="str">
            <v>M.O-02</v>
          </cell>
          <cell r="C99" t="str">
            <v>AYUDANTE 2</v>
          </cell>
          <cell r="H99" t="str">
            <v>JRN</v>
          </cell>
          <cell r="I99">
            <v>72503.016666666677</v>
          </cell>
          <cell r="J99">
            <v>1</v>
          </cell>
          <cell r="K99">
            <v>0.67071666666666663</v>
          </cell>
          <cell r="L99">
            <v>121132</v>
          </cell>
          <cell r="M99">
            <v>15141.5</v>
          </cell>
        </row>
        <row r="100">
          <cell r="B100" t="str">
            <v>M.O-03</v>
          </cell>
          <cell r="C100" t="str">
            <v>AYUDANTE 3</v>
          </cell>
          <cell r="H100" t="str">
            <v>JRN</v>
          </cell>
          <cell r="I100">
            <v>72503.016666666677</v>
          </cell>
          <cell r="J100">
            <v>1</v>
          </cell>
          <cell r="K100">
            <v>0.67071666666666663</v>
          </cell>
          <cell r="L100">
            <v>121132</v>
          </cell>
          <cell r="M100">
            <v>15141.5</v>
          </cell>
        </row>
        <row r="101">
          <cell r="B101" t="str">
            <v>M.O-04</v>
          </cell>
          <cell r="C101" t="str">
            <v>AYUDANTE 4</v>
          </cell>
          <cell r="H101" t="str">
            <v>JRN</v>
          </cell>
          <cell r="I101">
            <v>72503.016666666677</v>
          </cell>
          <cell r="J101">
            <v>1</v>
          </cell>
          <cell r="K101">
            <v>0.67071666666666663</v>
          </cell>
          <cell r="L101">
            <v>121132</v>
          </cell>
          <cell r="M101">
            <v>15141.5</v>
          </cell>
        </row>
        <row r="102">
          <cell r="B102" t="str">
            <v>M.O-05</v>
          </cell>
          <cell r="C102" t="str">
            <v>OFICIAL</v>
          </cell>
          <cell r="H102" t="str">
            <v>JRN</v>
          </cell>
          <cell r="I102">
            <v>125030.16666666667</v>
          </cell>
          <cell r="J102">
            <v>1</v>
          </cell>
          <cell r="K102">
            <v>0.67071666666666663</v>
          </cell>
          <cell r="L102">
            <v>208890</v>
          </cell>
          <cell r="M102">
            <v>26111.25</v>
          </cell>
        </row>
        <row r="103">
          <cell r="B103" t="str">
            <v>M.O-06</v>
          </cell>
          <cell r="C103" t="str">
            <v>OFICIAL 2</v>
          </cell>
          <cell r="H103" t="str">
            <v>JRN</v>
          </cell>
          <cell r="I103">
            <v>125030.16666666667</v>
          </cell>
          <cell r="J103">
            <v>1</v>
          </cell>
          <cell r="K103">
            <v>0.67071666666666663</v>
          </cell>
          <cell r="L103">
            <v>208890</v>
          </cell>
          <cell r="M103">
            <v>26111.25</v>
          </cell>
        </row>
        <row r="104">
          <cell r="B104" t="str">
            <v>M.O-07</v>
          </cell>
          <cell r="C104" t="str">
            <v>ESTUCADOR</v>
          </cell>
          <cell r="H104" t="str">
            <v>JRN</v>
          </cell>
          <cell r="I104">
            <v>125030.16666666667</v>
          </cell>
          <cell r="J104">
            <v>1</v>
          </cell>
          <cell r="K104">
            <v>0.67071666666666663</v>
          </cell>
          <cell r="L104">
            <v>208890</v>
          </cell>
          <cell r="M104">
            <v>26111.25</v>
          </cell>
        </row>
        <row r="105">
          <cell r="B105" t="str">
            <v>M.O-08</v>
          </cell>
          <cell r="C105" t="str">
            <v>SOLDADOR</v>
          </cell>
          <cell r="H105" t="str">
            <v>JRN</v>
          </cell>
          <cell r="I105">
            <v>125030.16666666667</v>
          </cell>
          <cell r="J105">
            <v>1</v>
          </cell>
          <cell r="K105">
            <v>0.67071666666666663</v>
          </cell>
          <cell r="L105">
            <v>208890</v>
          </cell>
          <cell r="M105">
            <v>26111.25</v>
          </cell>
        </row>
        <row r="106">
          <cell r="B106" t="str">
            <v>M.O-09</v>
          </cell>
          <cell r="C106" t="str">
            <v>ORNAMENTADOR</v>
          </cell>
          <cell r="H106" t="str">
            <v>JRN</v>
          </cell>
          <cell r="I106">
            <v>183393.66666666666</v>
          </cell>
          <cell r="J106">
            <v>1</v>
          </cell>
          <cell r="K106">
            <v>0.67071666666666663</v>
          </cell>
          <cell r="L106">
            <v>306399</v>
          </cell>
          <cell r="M106">
            <v>38299.875</v>
          </cell>
        </row>
        <row r="107">
          <cell r="B107" t="str">
            <v>M.O-10</v>
          </cell>
          <cell r="C107" t="str">
            <v>CARPINTERO</v>
          </cell>
          <cell r="H107" t="str">
            <v>JRN</v>
          </cell>
          <cell r="I107">
            <v>183393.66666666666</v>
          </cell>
          <cell r="J107">
            <v>1</v>
          </cell>
          <cell r="K107">
            <v>0.67071666666666663</v>
          </cell>
          <cell r="L107">
            <v>306399</v>
          </cell>
          <cell r="M107">
            <v>38299.875</v>
          </cell>
        </row>
        <row r="108">
          <cell r="B108" t="str">
            <v>M.O-11</v>
          </cell>
          <cell r="C108" t="str">
            <v xml:space="preserve">MAESTRO </v>
          </cell>
          <cell r="H108" t="str">
            <v>JRN</v>
          </cell>
          <cell r="I108">
            <v>183393.66666666666</v>
          </cell>
          <cell r="J108">
            <v>0.3</v>
          </cell>
          <cell r="K108">
            <v>0.67071666666666663</v>
          </cell>
          <cell r="L108">
            <v>91920</v>
          </cell>
          <cell r="M108">
            <v>11490</v>
          </cell>
        </row>
        <row r="109">
          <cell r="B109" t="str">
            <v>M.O-12</v>
          </cell>
          <cell r="C109" t="str">
            <v>TOPÓGRAFO</v>
          </cell>
          <cell r="H109" t="str">
            <v>JRN</v>
          </cell>
          <cell r="I109">
            <v>183393.66666666666</v>
          </cell>
          <cell r="J109">
            <v>1</v>
          </cell>
          <cell r="K109">
            <v>0.67071666666666663</v>
          </cell>
          <cell r="L109">
            <v>306399</v>
          </cell>
          <cell r="M109">
            <v>38299.875</v>
          </cell>
        </row>
        <row r="110">
          <cell r="B110" t="str">
            <v>M.O-13</v>
          </cell>
          <cell r="C110" t="str">
            <v>CADENERO 1</v>
          </cell>
          <cell r="H110" t="str">
            <v>JRN</v>
          </cell>
          <cell r="I110">
            <v>125030.16666666667</v>
          </cell>
          <cell r="J110">
            <v>1</v>
          </cell>
          <cell r="K110">
            <v>0.67071666666666663</v>
          </cell>
          <cell r="L110">
            <v>208890</v>
          </cell>
          <cell r="M110">
            <v>26111.25</v>
          </cell>
        </row>
        <row r="111">
          <cell r="B111" t="str">
            <v>M.O-14</v>
          </cell>
          <cell r="C111" t="str">
            <v xml:space="preserve">CADENERO 2 </v>
          </cell>
          <cell r="H111" t="str">
            <v>JRN</v>
          </cell>
          <cell r="I111">
            <v>125030.16666666667</v>
          </cell>
          <cell r="J111">
            <v>1</v>
          </cell>
          <cell r="K111">
            <v>0.67071666666666663</v>
          </cell>
          <cell r="L111">
            <v>208890</v>
          </cell>
          <cell r="M111">
            <v>26111.25</v>
          </cell>
        </row>
        <row r="112">
          <cell r="B112" t="str">
            <v>M.O-15</v>
          </cell>
          <cell r="C112" t="str">
            <v>INGENIERO HIDRÁULICO Y/O SANITARIO</v>
          </cell>
          <cell r="H112" t="str">
            <v>JRN</v>
          </cell>
          <cell r="I112">
            <v>366787.33333333331</v>
          </cell>
          <cell r="J112">
            <v>0.6</v>
          </cell>
          <cell r="K112">
            <v>0.67071666666666663</v>
          </cell>
          <cell r="L112">
            <v>367679</v>
          </cell>
          <cell r="M112">
            <v>45959.875</v>
          </cell>
        </row>
        <row r="113">
          <cell r="B113" t="str">
            <v>M.O-16</v>
          </cell>
          <cell r="C113" t="str">
            <v>PLOMERO</v>
          </cell>
          <cell r="H113" t="str">
            <v>JRN</v>
          </cell>
          <cell r="I113">
            <v>125030.16666666667</v>
          </cell>
          <cell r="J113">
            <v>1</v>
          </cell>
          <cell r="K113">
            <v>0.67071666666666663</v>
          </cell>
          <cell r="L113">
            <v>208890</v>
          </cell>
          <cell r="M113">
            <v>26111.25</v>
          </cell>
        </row>
        <row r="114">
          <cell r="B114" t="str">
            <v>M.O-17</v>
          </cell>
          <cell r="C114" t="str">
            <v>AUXILIAR DE TRANSITO 1</v>
          </cell>
          <cell r="H114" t="str">
            <v>JRN</v>
          </cell>
          <cell r="I114">
            <v>72503.016666666677</v>
          </cell>
          <cell r="J114">
            <v>1</v>
          </cell>
          <cell r="K114">
            <v>0.67071666666666663</v>
          </cell>
          <cell r="L114">
            <v>121132</v>
          </cell>
          <cell r="M114">
            <v>15141.5</v>
          </cell>
        </row>
        <row r="115">
          <cell r="B115" t="str">
            <v>M.O-18</v>
          </cell>
          <cell r="C115" t="str">
            <v>AUXILIAR DE TRANSITO 2</v>
          </cell>
          <cell r="H115" t="str">
            <v>JRN</v>
          </cell>
          <cell r="I115">
            <v>72503.016666666677</v>
          </cell>
          <cell r="J115">
            <v>1</v>
          </cell>
          <cell r="K115">
            <v>0.67071666666666663</v>
          </cell>
          <cell r="L115">
            <v>121132</v>
          </cell>
          <cell r="M115">
            <v>15141.5</v>
          </cell>
        </row>
        <row r="116">
          <cell r="B116" t="str">
            <v>M.O-19</v>
          </cell>
          <cell r="C116" t="str">
            <v>AUXILIAR DE TRANSITO 3</v>
          </cell>
          <cell r="H116" t="str">
            <v>JRN</v>
          </cell>
          <cell r="I116">
            <v>72503.016666666677</v>
          </cell>
          <cell r="J116">
            <v>1</v>
          </cell>
          <cell r="K116">
            <v>0.67071666666666663</v>
          </cell>
          <cell r="L116">
            <v>121132</v>
          </cell>
          <cell r="M116">
            <v>15141.5</v>
          </cell>
        </row>
        <row r="117">
          <cell r="B117" t="str">
            <v>M.O-20</v>
          </cell>
          <cell r="C117" t="str">
            <v>INGENIERO ESPECIALISTA EN VIAS</v>
          </cell>
          <cell r="H117" t="str">
            <v>JRN</v>
          </cell>
          <cell r="I117">
            <v>366787.33333333331</v>
          </cell>
          <cell r="J117">
            <v>1</v>
          </cell>
          <cell r="K117">
            <v>0.67071666666666663</v>
          </cell>
          <cell r="L117">
            <v>612798</v>
          </cell>
          <cell r="M117">
            <v>76599.75</v>
          </cell>
        </row>
        <row r="118">
          <cell r="B118" t="str">
            <v>M.O-21</v>
          </cell>
          <cell r="C118" t="str">
            <v>INGENIERO AMBIENTAL</v>
          </cell>
          <cell r="H118" t="str">
            <v>JRN</v>
          </cell>
          <cell r="I118">
            <v>366787.33333333331</v>
          </cell>
          <cell r="J118">
            <v>1</v>
          </cell>
          <cell r="K118">
            <v>0.67071666666666663</v>
          </cell>
          <cell r="L118">
            <v>612798</v>
          </cell>
          <cell r="M118">
            <v>76599.75</v>
          </cell>
        </row>
        <row r="119">
          <cell r="B119" t="str">
            <v>M.O-22</v>
          </cell>
          <cell r="C119" t="str">
            <v>PROFESIONAL SOCIAL</v>
          </cell>
          <cell r="H119" t="str">
            <v>JRN</v>
          </cell>
          <cell r="I119">
            <v>250060.33333333334</v>
          </cell>
          <cell r="J119">
            <v>1</v>
          </cell>
          <cell r="K119">
            <v>0.67071666666666663</v>
          </cell>
          <cell r="L119">
            <v>417780</v>
          </cell>
          <cell r="M119">
            <v>52222.5</v>
          </cell>
        </row>
        <row r="120">
          <cell r="B120" t="str">
            <v>M.O-23</v>
          </cell>
          <cell r="C120" t="str">
            <v>TECNICO HSEQ</v>
          </cell>
          <cell r="H120" t="str">
            <v>JRN</v>
          </cell>
          <cell r="I120">
            <v>125030.16666666667</v>
          </cell>
          <cell r="J120">
            <v>1</v>
          </cell>
          <cell r="K120">
            <v>0.67071666666666663</v>
          </cell>
          <cell r="L120">
            <v>208890</v>
          </cell>
          <cell r="M120">
            <v>26111.25</v>
          </cell>
        </row>
        <row r="122">
          <cell r="B122" t="str">
            <v>MO001</v>
          </cell>
          <cell r="C122" t="str">
            <v>INGENIERO ELECTRICISTA</v>
          </cell>
          <cell r="H122" t="str">
            <v>JRN</v>
          </cell>
          <cell r="I122">
            <v>366787.33333333331</v>
          </cell>
          <cell r="J122">
            <v>0.5</v>
          </cell>
          <cell r="K122">
            <v>0.67071666666666663</v>
          </cell>
          <cell r="L122">
            <v>306399</v>
          </cell>
          <cell r="M122">
            <v>38299.875</v>
          </cell>
        </row>
        <row r="123">
          <cell r="B123" t="str">
            <v>MO002</v>
          </cell>
          <cell r="C123" t="str">
            <v xml:space="preserve">SUPERVISOR ELECTRICISTA </v>
          </cell>
          <cell r="H123" t="str">
            <v>JRN</v>
          </cell>
          <cell r="I123">
            <v>187545.25</v>
          </cell>
          <cell r="J123">
            <v>1</v>
          </cell>
          <cell r="K123">
            <v>0.67071666666666663</v>
          </cell>
          <cell r="L123">
            <v>313335</v>
          </cell>
          <cell r="M123">
            <v>39166.875</v>
          </cell>
        </row>
        <row r="124">
          <cell r="B124" t="str">
            <v>MO003</v>
          </cell>
          <cell r="C124" t="str">
            <v>OFICIAL ELÉCTRICO</v>
          </cell>
          <cell r="H124" t="str">
            <v>JRN</v>
          </cell>
          <cell r="I124">
            <v>125030.16666666667</v>
          </cell>
          <cell r="J124">
            <v>1</v>
          </cell>
          <cell r="K124">
            <v>0.67071666666666663</v>
          </cell>
          <cell r="L124">
            <v>208890</v>
          </cell>
          <cell r="M124">
            <v>26111.25</v>
          </cell>
        </row>
        <row r="125">
          <cell r="B125" t="str">
            <v>MO004</v>
          </cell>
          <cell r="C125" t="str">
            <v>LINIERO</v>
          </cell>
          <cell r="H125" t="str">
            <v>JRN</v>
          </cell>
          <cell r="I125">
            <v>66536.18664</v>
          </cell>
          <cell r="J125">
            <v>1</v>
          </cell>
          <cell r="K125">
            <v>0.67071666666666663</v>
          </cell>
          <cell r="L125">
            <v>111163</v>
          </cell>
          <cell r="M125">
            <v>13895.375</v>
          </cell>
        </row>
        <row r="126">
          <cell r="B126" t="str">
            <v>MO005</v>
          </cell>
          <cell r="C126" t="str">
            <v>AYUDANTE ELÉCTRICO</v>
          </cell>
          <cell r="H126" t="str">
            <v>JRN</v>
          </cell>
          <cell r="I126">
            <v>54133.333333333336</v>
          </cell>
          <cell r="J126">
            <v>1</v>
          </cell>
          <cell r="K126">
            <v>0.67071666666666663</v>
          </cell>
          <cell r="L126">
            <v>90441</v>
          </cell>
          <cell r="M126">
            <v>11305.125</v>
          </cell>
        </row>
        <row r="127">
          <cell r="B127" t="str">
            <v>MO006</v>
          </cell>
          <cell r="C127" t="str">
            <v>TOPÓGRAFO</v>
          </cell>
          <cell r="H127" t="str">
            <v>JRN</v>
          </cell>
          <cell r="I127">
            <v>183393.66666666666</v>
          </cell>
          <cell r="J127">
            <v>1</v>
          </cell>
          <cell r="K127">
            <v>0.67071666666666663</v>
          </cell>
          <cell r="L127">
            <v>306399</v>
          </cell>
          <cell r="M127">
            <v>38299.875</v>
          </cell>
        </row>
        <row r="128">
          <cell r="B128" t="str">
            <v>MO007</v>
          </cell>
          <cell r="C128" t="str">
            <v>CADENERO</v>
          </cell>
          <cell r="H128" t="str">
            <v>JRN</v>
          </cell>
          <cell r="I128">
            <v>125030.16666666667</v>
          </cell>
          <cell r="J128">
            <v>1</v>
          </cell>
          <cell r="K128">
            <v>0.67071666666666663</v>
          </cell>
          <cell r="L128">
            <v>208890</v>
          </cell>
          <cell r="M128">
            <v>26111.25</v>
          </cell>
        </row>
        <row r="129">
          <cell r="B129" t="str">
            <v>MO008</v>
          </cell>
          <cell r="C129" t="str">
            <v>OFICIAL DE CONSTRUCCIÓN</v>
          </cell>
          <cell r="H129" t="str">
            <v>JRN</v>
          </cell>
          <cell r="I129">
            <v>125030.16666666667</v>
          </cell>
          <cell r="J129">
            <v>1</v>
          </cell>
          <cell r="K129">
            <v>0.67071666666666663</v>
          </cell>
          <cell r="L129">
            <v>208890</v>
          </cell>
          <cell r="M129">
            <v>26111.25</v>
          </cell>
        </row>
        <row r="130">
          <cell r="B130" t="str">
            <v>MO009</v>
          </cell>
          <cell r="C130" t="str">
            <v>OBRERO</v>
          </cell>
          <cell r="H130" t="str">
            <v>JRN</v>
          </cell>
          <cell r="I130">
            <v>72503.016666666677</v>
          </cell>
          <cell r="J130">
            <v>1</v>
          </cell>
          <cell r="K130">
            <v>0.67071666666666663</v>
          </cell>
          <cell r="L130">
            <v>121132</v>
          </cell>
          <cell r="M130">
            <v>15141.5</v>
          </cell>
        </row>
        <row r="131">
          <cell r="B131" t="str">
            <v>MO010</v>
          </cell>
          <cell r="C131" t="str">
            <v>ORNAMENTADOR</v>
          </cell>
          <cell r="H131" t="str">
            <v>JRN</v>
          </cell>
          <cell r="I131">
            <v>125030.16666666667</v>
          </cell>
          <cell r="J131">
            <v>1</v>
          </cell>
          <cell r="K131">
            <v>0.67071666666666663</v>
          </cell>
          <cell r="L131">
            <v>208890</v>
          </cell>
          <cell r="M131">
            <v>26111.25</v>
          </cell>
        </row>
        <row r="132">
          <cell r="B132" t="str">
            <v>MO011</v>
          </cell>
          <cell r="C132" t="str">
            <v>ASESOR DE TRÁNSITO</v>
          </cell>
          <cell r="H132" t="str">
            <v>JRN</v>
          </cell>
          <cell r="I132">
            <v>78415.810799865008</v>
          </cell>
          <cell r="J132">
            <v>1</v>
          </cell>
          <cell r="K132">
            <v>0.67071666666666663</v>
          </cell>
          <cell r="L132">
            <v>131011</v>
          </cell>
          <cell r="M132">
            <v>16376.375</v>
          </cell>
        </row>
        <row r="133">
          <cell r="B133" t="str">
            <v>MO012</v>
          </cell>
          <cell r="C133" t="str">
            <v xml:space="preserve">INSPECTOR RECORREDOR </v>
          </cell>
          <cell r="H133" t="str">
            <v>JRN</v>
          </cell>
          <cell r="I133">
            <v>62377.674975000002</v>
          </cell>
          <cell r="J133">
            <v>1</v>
          </cell>
          <cell r="K133">
            <v>0.67071666666666663</v>
          </cell>
          <cell r="L133">
            <v>104215</v>
          </cell>
          <cell r="M133">
            <v>13026.875</v>
          </cell>
        </row>
        <row r="134">
          <cell r="B134" t="str">
            <v>MO013</v>
          </cell>
          <cell r="C134" t="str">
            <v>CONTROLADOR DE TRÁFICO</v>
          </cell>
          <cell r="H134" t="str">
            <v>JRN</v>
          </cell>
          <cell r="I134">
            <v>66536.18664</v>
          </cell>
          <cell r="J134">
            <v>1</v>
          </cell>
          <cell r="K134">
            <v>0.67071666666666663</v>
          </cell>
          <cell r="L134">
            <v>111163</v>
          </cell>
          <cell r="M134">
            <v>13895.375</v>
          </cell>
        </row>
        <row r="135">
          <cell r="B135" t="str">
            <v>MO014</v>
          </cell>
          <cell r="C135" t="str">
            <v>SOLDADOR CERTIFICADO</v>
          </cell>
          <cell r="H135" t="str">
            <v>JRN</v>
          </cell>
          <cell r="I135">
            <v>125030.16666666667</v>
          </cell>
          <cell r="J135">
            <v>1</v>
          </cell>
          <cell r="K135">
            <v>0.67071666666666663</v>
          </cell>
          <cell r="L135">
            <v>208890</v>
          </cell>
          <cell r="M135">
            <v>26111.25</v>
          </cell>
        </row>
        <row r="136">
          <cell r="B136" t="str">
            <v>MO015</v>
          </cell>
          <cell r="C136" t="str">
            <v>AYUDANTE ORNAMENTACIÓN</v>
          </cell>
          <cell r="H136" t="str">
            <v>JRN</v>
          </cell>
          <cell r="I136">
            <v>59428.979287754999</v>
          </cell>
          <cell r="J136">
            <v>1</v>
          </cell>
          <cell r="K136">
            <v>0.67071666666666663</v>
          </cell>
          <cell r="L136">
            <v>99289</v>
          </cell>
          <cell r="M136">
            <v>12411.125</v>
          </cell>
        </row>
        <row r="137">
          <cell r="B137" t="str">
            <v>MO016</v>
          </cell>
          <cell r="C137" t="str">
            <v>PLOMERO</v>
          </cell>
          <cell r="H137" t="str">
            <v>JRN</v>
          </cell>
          <cell r="I137">
            <v>54133.333333333336</v>
          </cell>
          <cell r="J137">
            <v>1</v>
          </cell>
          <cell r="K137">
            <v>0.67071666666666663</v>
          </cell>
          <cell r="L137">
            <v>90441</v>
          </cell>
          <cell r="M137">
            <v>11305.125</v>
          </cell>
        </row>
        <row r="138">
          <cell r="B138" t="str">
            <v>MO017</v>
          </cell>
          <cell r="C138" t="str">
            <v>AYUDANTE PLOMERO</v>
          </cell>
          <cell r="H138" t="str">
            <v>JRN</v>
          </cell>
          <cell r="I138">
            <v>72503.016666666677</v>
          </cell>
          <cell r="J138">
            <v>1</v>
          </cell>
          <cell r="K138">
            <v>0.67071666666666663</v>
          </cell>
          <cell r="L138">
            <v>121132</v>
          </cell>
          <cell r="M138">
            <v>15141.5</v>
          </cell>
        </row>
        <row r="139">
          <cell r="B139" t="str">
            <v>MO018</v>
          </cell>
          <cell r="C139" t="str">
            <v>AUXILIAR DE ORNAMENTACIÓN</v>
          </cell>
          <cell r="H139" t="str">
            <v>JRN</v>
          </cell>
          <cell r="I139">
            <v>72503.016666666677</v>
          </cell>
          <cell r="J139">
            <v>1</v>
          </cell>
          <cell r="K139">
            <v>0.67071666666666663</v>
          </cell>
          <cell r="L139">
            <v>121132</v>
          </cell>
          <cell r="M139">
            <v>15141.5</v>
          </cell>
        </row>
        <row r="140">
          <cell r="B140" t="str">
            <v>MO019</v>
          </cell>
          <cell r="C140" t="str">
            <v>PODADOR (TALADOR)</v>
          </cell>
          <cell r="H140" t="str">
            <v>JRN</v>
          </cell>
          <cell r="I140">
            <v>56139.907477500004</v>
          </cell>
          <cell r="J140">
            <v>1</v>
          </cell>
          <cell r="K140">
            <v>0.67071666666666663</v>
          </cell>
          <cell r="L140">
            <v>93794</v>
          </cell>
          <cell r="M140">
            <v>11724.25</v>
          </cell>
        </row>
        <row r="141">
          <cell r="B141" t="str">
            <v>MO020</v>
          </cell>
          <cell r="C141" t="str">
            <v>INGENIERO FORESTAL</v>
          </cell>
          <cell r="H141" t="str">
            <v>JRN</v>
          </cell>
          <cell r="I141">
            <v>54133.333333333336</v>
          </cell>
          <cell r="J141">
            <v>1</v>
          </cell>
          <cell r="K141">
            <v>0.67071666666666663</v>
          </cell>
          <cell r="L141">
            <v>90441</v>
          </cell>
          <cell r="M141">
            <v>11305.125</v>
          </cell>
        </row>
        <row r="142">
          <cell r="B142" t="str">
            <v>MO021</v>
          </cell>
          <cell r="J142">
            <v>1</v>
          </cell>
          <cell r="K142">
            <v>0.67071666666666663</v>
          </cell>
          <cell r="L142">
            <v>0</v>
          </cell>
          <cell r="M142">
            <v>0</v>
          </cell>
        </row>
        <row r="143">
          <cell r="B143" t="str">
            <v>MO022</v>
          </cell>
          <cell r="J143">
            <v>1</v>
          </cell>
          <cell r="K143">
            <v>0.67071666666666663</v>
          </cell>
          <cell r="L143">
            <v>0</v>
          </cell>
          <cell r="M143">
            <v>0</v>
          </cell>
        </row>
        <row r="144">
          <cell r="B144" t="str">
            <v>MO023</v>
          </cell>
          <cell r="J144">
            <v>1</v>
          </cell>
          <cell r="K144">
            <v>0.67071666666666663</v>
          </cell>
          <cell r="L144">
            <v>0</v>
          </cell>
          <cell r="M144">
            <v>0</v>
          </cell>
        </row>
        <row r="145">
          <cell r="B145" t="str">
            <v>MO024</v>
          </cell>
          <cell r="J145">
            <v>1</v>
          </cell>
          <cell r="K145">
            <v>0.67071666666666663</v>
          </cell>
          <cell r="L145">
            <v>0</v>
          </cell>
          <cell r="M145">
            <v>0</v>
          </cell>
        </row>
        <row r="146">
          <cell r="B146" t="str">
            <v>MO025</v>
          </cell>
          <cell r="C146" t="str">
            <v>ESP. ESTRUCTURAS</v>
          </cell>
          <cell r="H146" t="str">
            <v>JRN</v>
          </cell>
          <cell r="I146">
            <v>233000</v>
          </cell>
          <cell r="J146">
            <v>1</v>
          </cell>
          <cell r="K146">
            <v>0.67071666666666663</v>
          </cell>
          <cell r="L146">
            <v>389277</v>
          </cell>
          <cell r="M146">
            <v>48659.625</v>
          </cell>
        </row>
        <row r="147">
          <cell r="B147" t="str">
            <v>MO026</v>
          </cell>
          <cell r="C147" t="str">
            <v>PATOLOGO</v>
          </cell>
          <cell r="H147" t="str">
            <v>JRN</v>
          </cell>
          <cell r="I147">
            <v>200000</v>
          </cell>
          <cell r="J147">
            <v>1</v>
          </cell>
          <cell r="K147">
            <v>0.67071666666666663</v>
          </cell>
          <cell r="L147">
            <v>334143</v>
          </cell>
          <cell r="M147">
            <v>41767.875</v>
          </cell>
        </row>
        <row r="149">
          <cell r="B149" t="str">
            <v>7.</v>
          </cell>
          <cell r="C149" t="str">
            <v>LISTADO DE CUADRILLAS DE OBRA [DÍA]</v>
          </cell>
        </row>
        <row r="151">
          <cell r="B151" t="str">
            <v>COD.</v>
          </cell>
          <cell r="C151" t="str">
            <v>DESCRIPCION</v>
          </cell>
          <cell r="H151" t="str">
            <v>U.M</v>
          </cell>
          <cell r="I151" t="str">
            <v>VR. DÍA</v>
          </cell>
          <cell r="J151" t="str">
            <v>DEDICACIÓN (%)</v>
          </cell>
          <cell r="K151" t="str">
            <v>(%)</v>
          </cell>
          <cell r="L151" t="str">
            <v>VR. DÍA</v>
          </cell>
          <cell r="M151" t="str">
            <v>HC</v>
          </cell>
        </row>
        <row r="152">
          <cell r="B152" t="str">
            <v>M.O-14</v>
          </cell>
          <cell r="C152" t="str">
            <v>CUADRILLA AA [1 OF + 1 AYU] [Albañilería]</v>
          </cell>
          <cell r="H152" t="str">
            <v>DÍA</v>
          </cell>
          <cell r="I152">
            <v>197533.18333333335</v>
          </cell>
          <cell r="J152">
            <v>1</v>
          </cell>
          <cell r="K152">
            <v>0.67071666666666663</v>
          </cell>
          <cell r="L152">
            <v>330022</v>
          </cell>
          <cell r="M152">
            <v>41252.75</v>
          </cell>
        </row>
        <row r="153">
          <cell r="B153" t="str">
            <v>M.O-15</v>
          </cell>
          <cell r="C153" t="str">
            <v>CUADRILLA BB - INSTALACIONES</v>
          </cell>
          <cell r="H153" t="str">
            <v>DÍA</v>
          </cell>
          <cell r="I153">
            <v>197533.18333333335</v>
          </cell>
          <cell r="J153">
            <v>1</v>
          </cell>
          <cell r="K153">
            <v>0.67071666666666663</v>
          </cell>
          <cell r="L153">
            <v>330022</v>
          </cell>
          <cell r="M153">
            <v>41252.75</v>
          </cell>
        </row>
        <row r="154">
          <cell r="B154" t="str">
            <v>M.O-16</v>
          </cell>
          <cell r="C154" t="str">
            <v>CUADRILLA CC [1 OF + EST + 1 AYU] [Pinturas]</v>
          </cell>
          <cell r="H154" t="str">
            <v>DÍA</v>
          </cell>
          <cell r="I154">
            <v>322563.35000000003</v>
          </cell>
          <cell r="J154">
            <v>1</v>
          </cell>
          <cell r="K154">
            <v>0.67071666666666663</v>
          </cell>
          <cell r="L154">
            <v>538912</v>
          </cell>
          <cell r="M154">
            <v>67364</v>
          </cell>
        </row>
        <row r="155">
          <cell r="B155" t="str">
            <v>M.O-17</v>
          </cell>
          <cell r="C155" t="str">
            <v>CUADRILLA DD [1 CARP + 1 AYU] [Carpintería Madera]</v>
          </cell>
          <cell r="H155" t="str">
            <v>DÍA</v>
          </cell>
          <cell r="I155">
            <v>255896.68333333335</v>
          </cell>
          <cell r="J155">
            <v>1</v>
          </cell>
          <cell r="K155">
            <v>0.67071666666666663</v>
          </cell>
          <cell r="L155">
            <v>427531</v>
          </cell>
          <cell r="M155">
            <v>53441.375</v>
          </cell>
        </row>
        <row r="156">
          <cell r="B156" t="str">
            <v>M.O-18</v>
          </cell>
          <cell r="C156" t="str">
            <v>CUADRILLA EE [2 OF] [Cableado Estructurado]</v>
          </cell>
          <cell r="H156" t="str">
            <v>DÍA</v>
          </cell>
          <cell r="I156">
            <v>250060.33333333334</v>
          </cell>
          <cell r="J156">
            <v>1</v>
          </cell>
          <cell r="K156">
            <v>0.67071666666666663</v>
          </cell>
          <cell r="L156">
            <v>417780</v>
          </cell>
          <cell r="M156">
            <v>52222.5</v>
          </cell>
        </row>
        <row r="157">
          <cell r="B157" t="str">
            <v>M.O-19</v>
          </cell>
          <cell r="C157" t="str">
            <v>CUADRILLA FF - ELECTRICAS</v>
          </cell>
          <cell r="H157" t="str">
            <v>DÍA</v>
          </cell>
          <cell r="I157">
            <v>252551.28333333335</v>
          </cell>
          <cell r="J157">
            <v>1</v>
          </cell>
          <cell r="K157">
            <v>0.67071666666666663</v>
          </cell>
          <cell r="L157">
            <v>421942</v>
          </cell>
          <cell r="M157">
            <v>52742.75</v>
          </cell>
        </row>
        <row r="158">
          <cell r="B158" t="str">
            <v>M.O-20</v>
          </cell>
          <cell r="C158" t="str">
            <v>CUADRILLA FF1 [1 ENC (60%) + 2 OF + 1 AYU] [Eléctricas especializadas]</v>
          </cell>
          <cell r="H158" t="str">
            <v>DÍA</v>
          </cell>
          <cell r="I158">
            <v>432599.55000000005</v>
          </cell>
          <cell r="J158">
            <v>1</v>
          </cell>
          <cell r="K158">
            <v>0.67071666666666663</v>
          </cell>
          <cell r="L158">
            <v>722751</v>
          </cell>
          <cell r="M158">
            <v>90343.875</v>
          </cell>
        </row>
        <row r="159">
          <cell r="B159" t="str">
            <v>M.O-21</v>
          </cell>
          <cell r="C159" t="str">
            <v>CUADRILLA GG [2 OF + 1 AYU] [Drywall]</v>
          </cell>
          <cell r="H159" t="str">
            <v>DÍA</v>
          </cell>
          <cell r="I159">
            <v>322563.35000000003</v>
          </cell>
          <cell r="J159">
            <v>1</v>
          </cell>
          <cell r="K159">
            <v>0.67071666666666663</v>
          </cell>
          <cell r="L159">
            <v>538912</v>
          </cell>
          <cell r="M159">
            <v>67364</v>
          </cell>
        </row>
        <row r="160">
          <cell r="B160" t="str">
            <v>M.O-22</v>
          </cell>
          <cell r="C160" t="str">
            <v>CUADRILLA HH [1 OF + 1 AYU + 1 SOLD] [Metálicas]</v>
          </cell>
          <cell r="H160" t="str">
            <v>DÍA</v>
          </cell>
          <cell r="I160">
            <v>380926.85</v>
          </cell>
          <cell r="J160">
            <v>1</v>
          </cell>
          <cell r="K160">
            <v>0.67071666666666663</v>
          </cell>
          <cell r="L160">
            <v>636421</v>
          </cell>
          <cell r="M160">
            <v>79552.625</v>
          </cell>
        </row>
        <row r="161">
          <cell r="B161" t="str">
            <v>M.O-23</v>
          </cell>
          <cell r="C161" t="str">
            <v>CUADRILLA II [1 TOP + 1 CAD + 1 AYU] [Topografía]</v>
          </cell>
          <cell r="H161" t="str">
            <v>DÍA</v>
          </cell>
          <cell r="I161">
            <v>380926.85000000003</v>
          </cell>
          <cell r="J161">
            <v>1</v>
          </cell>
          <cell r="K161">
            <v>0.67071666666666663</v>
          </cell>
          <cell r="L161">
            <v>636421</v>
          </cell>
          <cell r="M161">
            <v>79552.625</v>
          </cell>
        </row>
        <row r="162">
          <cell r="B162" t="str">
            <v>M.O-24</v>
          </cell>
          <cell r="C162" t="str">
            <v>CUADRILLA JJ [1 ENC (60%) + 2 OF + 1 AYU] [Red contra incendio]</v>
          </cell>
          <cell r="H162" t="str">
            <v>DÍA</v>
          </cell>
          <cell r="I162">
            <v>505957.01666666672</v>
          </cell>
          <cell r="J162">
            <v>1</v>
          </cell>
          <cell r="K162">
            <v>0.67071666666666663</v>
          </cell>
          <cell r="L162">
            <v>845311</v>
          </cell>
          <cell r="M162">
            <v>105663.875</v>
          </cell>
        </row>
        <row r="163">
          <cell r="B163" t="str">
            <v>M.O-25</v>
          </cell>
          <cell r="C163" t="str">
            <v>CUADRILLA KK [2 OF] [Aseo]</v>
          </cell>
          <cell r="H163" t="str">
            <v>DÍA</v>
          </cell>
          <cell r="I163">
            <v>145006.03333333335</v>
          </cell>
          <cell r="J163">
            <v>1</v>
          </cell>
          <cell r="K163">
            <v>0.67071666666666663</v>
          </cell>
          <cell r="L163">
            <v>242264</v>
          </cell>
          <cell r="M163">
            <v>30283</v>
          </cell>
        </row>
        <row r="164">
          <cell r="B164" t="str">
            <v>M.O-26</v>
          </cell>
          <cell r="C164" t="str">
            <v>CUADRILLA ll [6 OBREROS] [Eléctricas]</v>
          </cell>
          <cell r="H164" t="str">
            <v>DÍA</v>
          </cell>
          <cell r="I164">
            <v>435018.10000000009</v>
          </cell>
          <cell r="J164">
            <v>1</v>
          </cell>
          <cell r="K164">
            <v>0.67071666666666663</v>
          </cell>
          <cell r="L164">
            <v>726792</v>
          </cell>
          <cell r="M164">
            <v>90849</v>
          </cell>
        </row>
      </sheetData>
      <sheetData sheetId="4">
        <row r="12">
          <cell r="B12" t="str">
            <v>CÓD.</v>
          </cell>
          <cell r="C12" t="str">
            <v>ID.</v>
          </cell>
          <cell r="D12" t="str">
            <v>DESCRIPCIÓN ÍTEM</v>
          </cell>
          <cell r="E12" t="str">
            <v>PRECIO SIN IVA</v>
          </cell>
          <cell r="F12" t="str">
            <v>U.M.</v>
          </cell>
          <cell r="G12" t="str">
            <v>REFERENCIA</v>
          </cell>
          <cell r="H12" t="str">
            <v>PRECIO IVA INC.</v>
          </cell>
        </row>
        <row r="13">
          <cell r="B13" t="str">
            <v>EQ-01</v>
          </cell>
          <cell r="C13" t="str">
            <v>-</v>
          </cell>
          <cell r="D13" t="str">
            <v>MEZCLADORA DE CONCRETO 1 BULTO</v>
          </cell>
          <cell r="E13">
            <v>11625</v>
          </cell>
          <cell r="F13" t="str">
            <v>HR</v>
          </cell>
          <cell r="G13" t="str">
            <v>-</v>
          </cell>
          <cell r="H13">
            <v>13833.75</v>
          </cell>
        </row>
        <row r="14">
          <cell r="B14" t="str">
            <v>EQ-02</v>
          </cell>
          <cell r="C14" t="str">
            <v>-</v>
          </cell>
          <cell r="D14" t="str">
            <v xml:space="preserve">EQUIPOS COMPLETO DE TOPOGRAFIA </v>
          </cell>
          <cell r="E14">
            <v>126050.42016806723</v>
          </cell>
          <cell r="F14" t="str">
            <v>HR</v>
          </cell>
          <cell r="G14" t="str">
            <v>-</v>
          </cell>
          <cell r="H14">
            <v>150000</v>
          </cell>
        </row>
        <row r="15">
          <cell r="B15" t="str">
            <v>EQ-03</v>
          </cell>
          <cell r="C15" t="str">
            <v>-</v>
          </cell>
          <cell r="D15" t="str">
            <v xml:space="preserve">RETROEXCAVADORA </v>
          </cell>
          <cell r="E15">
            <v>162815.12605042016</v>
          </cell>
          <cell r="F15" t="str">
            <v>HR</v>
          </cell>
          <cell r="G15" t="str">
            <v>-</v>
          </cell>
          <cell r="H15">
            <v>193750</v>
          </cell>
        </row>
        <row r="16">
          <cell r="B16" t="str">
            <v>EQ-04</v>
          </cell>
          <cell r="C16" t="str">
            <v>-</v>
          </cell>
          <cell r="D16" t="str">
            <v>EQUIPO DEMOLEDOR HEXAGONAL</v>
          </cell>
          <cell r="E16">
            <v>21625</v>
          </cell>
          <cell r="F16" t="str">
            <v>HR</v>
          </cell>
          <cell r="G16" t="str">
            <v>-</v>
          </cell>
          <cell r="H16">
            <v>25733.75</v>
          </cell>
        </row>
        <row r="17">
          <cell r="B17" t="str">
            <v>EQ-05</v>
          </cell>
          <cell r="C17" t="str">
            <v>-</v>
          </cell>
          <cell r="D17" t="str">
            <v>CORTADORA DE PAVIMENTO</v>
          </cell>
          <cell r="E17">
            <v>6054.6069133167357</v>
          </cell>
          <cell r="F17" t="str">
            <v>HR</v>
          </cell>
          <cell r="G17" t="str">
            <v>-</v>
          </cell>
          <cell r="H17">
            <v>7204.9822268469152</v>
          </cell>
        </row>
        <row r="18">
          <cell r="B18" t="str">
            <v>EQ-06</v>
          </cell>
          <cell r="C18" t="str">
            <v>-</v>
          </cell>
          <cell r="D18" t="str">
            <v>COMPRESOR DE 70 A 120 HP, CON MARTILLO</v>
          </cell>
          <cell r="E18">
            <v>56378.151260504201</v>
          </cell>
          <cell r="F18" t="str">
            <v>HR</v>
          </cell>
          <cell r="G18" t="str">
            <v>-</v>
          </cell>
          <cell r="H18">
            <v>67090</v>
          </cell>
        </row>
        <row r="19">
          <cell r="B19" t="str">
            <v>EQ-07</v>
          </cell>
          <cell r="C19" t="str">
            <v>-</v>
          </cell>
          <cell r="D19" t="str">
            <v>MINICARGADOR</v>
          </cell>
          <cell r="E19">
            <v>131000</v>
          </cell>
          <cell r="F19" t="str">
            <v>HR</v>
          </cell>
          <cell r="G19" t="str">
            <v>-</v>
          </cell>
          <cell r="H19">
            <v>155890</v>
          </cell>
        </row>
        <row r="20">
          <cell r="B20" t="str">
            <v>EQ-08</v>
          </cell>
          <cell r="C20" t="str">
            <v>-</v>
          </cell>
          <cell r="D20" t="str">
            <v>ENTIBADO METÁLICO PROF. 0.0-2.50M, INCLUYE ACCESORIOS PARA INSTALACIÓN</v>
          </cell>
          <cell r="E20">
            <v>478.4844235294118</v>
          </cell>
          <cell r="F20" t="str">
            <v>HR</v>
          </cell>
          <cell r="G20" t="str">
            <v>KRINGS</v>
          </cell>
          <cell r="H20">
            <v>569.39646400000004</v>
          </cell>
        </row>
        <row r="21">
          <cell r="B21" t="str">
            <v>EQ-09</v>
          </cell>
          <cell r="C21" t="str">
            <v>-</v>
          </cell>
          <cell r="D21" t="str">
            <v>ENTIBADO METÁLICO PROF. 2.5-6.00M, INCLUYE ACCESORIOS PARA INSTALACIÓN</v>
          </cell>
          <cell r="E21">
            <v>875.89823529411763</v>
          </cell>
          <cell r="F21" t="str">
            <v>HR</v>
          </cell>
          <cell r="G21" t="str">
            <v>KRINGS</v>
          </cell>
          <cell r="H21">
            <v>1042.3189</v>
          </cell>
        </row>
        <row r="22">
          <cell r="B22" t="str">
            <v>EQ-11</v>
          </cell>
          <cell r="C22" t="str">
            <v>-</v>
          </cell>
          <cell r="D22" t="str">
            <v>RETROEXCAVADORA SOBRE ORUGAS DE PROF. EXCAVACIÓN MÍNIMA DE 6,0 M</v>
          </cell>
          <cell r="E22">
            <v>126653.49577266576</v>
          </cell>
          <cell r="F22" t="str">
            <v>HR</v>
          </cell>
          <cell r="G22" t="str">
            <v>INVIAS 2022-2</v>
          </cell>
          <cell r="H22">
            <v>211960.7888734728</v>
          </cell>
        </row>
        <row r="23">
          <cell r="B23" t="str">
            <v>EQ-12</v>
          </cell>
          <cell r="C23" t="str">
            <v>-</v>
          </cell>
          <cell r="D23" t="str">
            <v>COMPACTADOR MANUAL TIPO SALTARÍN</v>
          </cell>
          <cell r="E23">
            <v>18250</v>
          </cell>
          <cell r="F23" t="str">
            <v>HR</v>
          </cell>
          <cell r="H23">
            <v>21717.5</v>
          </cell>
        </row>
        <row r="24">
          <cell r="B24" t="str">
            <v>EQ-13</v>
          </cell>
          <cell r="C24" t="str">
            <v>-</v>
          </cell>
          <cell r="D24" t="str">
            <v>VIBRADOR DE CONCRETO</v>
          </cell>
          <cell r="E24">
            <v>107000</v>
          </cell>
          <cell r="F24" t="str">
            <v>DIA</v>
          </cell>
          <cell r="G24" t="str">
            <v>-</v>
          </cell>
          <cell r="H24">
            <v>127330</v>
          </cell>
        </row>
        <row r="25">
          <cell r="B25" t="str">
            <v>EQ-14</v>
          </cell>
          <cell r="C25" t="str">
            <v>-</v>
          </cell>
          <cell r="D25" t="str">
            <v>FORMALETA METALICA</v>
          </cell>
          <cell r="E25">
            <v>1115.4861111111109</v>
          </cell>
          <cell r="F25" t="str">
            <v>M2</v>
          </cell>
          <cell r="G25" t="str">
            <v>-</v>
          </cell>
          <cell r="H25">
            <v>1327.4284722222219</v>
          </cell>
        </row>
        <row r="26">
          <cell r="B26" t="str">
            <v>EQ-15</v>
          </cell>
          <cell r="C26" t="str">
            <v>-</v>
          </cell>
          <cell r="D26" t="str">
            <v>ANDAMIO METALICO TUBULAR</v>
          </cell>
          <cell r="E26">
            <v>23788.006666666668</v>
          </cell>
          <cell r="F26" t="str">
            <v>DIA</v>
          </cell>
          <cell r="G26" t="str">
            <v>-</v>
          </cell>
          <cell r="H26">
            <v>28307.727933333332</v>
          </cell>
        </row>
        <row r="27">
          <cell r="B27" t="str">
            <v>EQ-16</v>
          </cell>
          <cell r="C27" t="str">
            <v>-</v>
          </cell>
          <cell r="D27" t="str">
            <v>GUADAÑADORA CILINDRAJE 38-58 CM3</v>
          </cell>
          <cell r="E27">
            <v>151260.50420168068</v>
          </cell>
          <cell r="F27" t="str">
            <v>DIA</v>
          </cell>
          <cell r="H27">
            <v>180000</v>
          </cell>
        </row>
        <row r="28">
          <cell r="B28" t="str">
            <v>EQ-17</v>
          </cell>
          <cell r="C28" t="str">
            <v>-</v>
          </cell>
          <cell r="D28" t="str">
            <v>ANDAMIO CON TABLAS DE SEGURIDAD</v>
          </cell>
          <cell r="E28">
            <v>164285.71428571426</v>
          </cell>
          <cell r="F28" t="str">
            <v>DIA</v>
          </cell>
          <cell r="G28" t="str">
            <v>-</v>
          </cell>
          <cell r="H28">
            <v>195499.99999999997</v>
          </cell>
        </row>
        <row r="29">
          <cell r="B29" t="str">
            <v>EQ-18</v>
          </cell>
          <cell r="C29" t="str">
            <v>-</v>
          </cell>
          <cell r="D29" t="str">
            <v>ANDAMIO DE SEGURIDAD</v>
          </cell>
          <cell r="E29">
            <v>164285.71428571426</v>
          </cell>
          <cell r="F29" t="str">
            <v>DIA</v>
          </cell>
          <cell r="G29" t="str">
            <v>-</v>
          </cell>
          <cell r="H29">
            <v>195499.99999999997</v>
          </cell>
        </row>
        <row r="30">
          <cell r="B30" t="str">
            <v>EQ-19</v>
          </cell>
          <cell r="C30" t="str">
            <v>-</v>
          </cell>
          <cell r="D30" t="str">
            <v>EQUIPO DE SOLDADURA</v>
          </cell>
          <cell r="E30">
            <v>6633.8235294117649</v>
          </cell>
          <cell r="F30" t="str">
            <v>HR</v>
          </cell>
          <cell r="G30" t="str">
            <v>-</v>
          </cell>
          <cell r="H30">
            <v>7894.25</v>
          </cell>
        </row>
        <row r="31">
          <cell r="B31" t="str">
            <v>EQ-20</v>
          </cell>
          <cell r="C31" t="str">
            <v>-</v>
          </cell>
          <cell r="D31" t="str">
            <v>PULIDORA ELECTRICA 4 1/2"</v>
          </cell>
          <cell r="E31">
            <v>57983.193277310929</v>
          </cell>
          <cell r="F31" t="str">
            <v>DIA</v>
          </cell>
          <cell r="G31" t="str">
            <v>-</v>
          </cell>
          <cell r="H31">
            <v>69000</v>
          </cell>
        </row>
        <row r="32">
          <cell r="B32" t="str">
            <v>EQ-21</v>
          </cell>
          <cell r="C32" t="str">
            <v>-</v>
          </cell>
          <cell r="D32" t="str">
            <v>EQUIPO DE PINTURA (COMPRESOR)</v>
          </cell>
          <cell r="E32">
            <v>17690.196078431371</v>
          </cell>
          <cell r="F32" t="str">
            <v>HR</v>
          </cell>
          <cell r="G32" t="str">
            <v>-</v>
          </cell>
          <cell r="H32">
            <v>21051.333333333332</v>
          </cell>
        </row>
        <row r="33">
          <cell r="B33" t="str">
            <v>EQ-22</v>
          </cell>
          <cell r="D33" t="str">
            <v>PISTOLA PARA APLICAR ADHESIVO EPÓXICO</v>
          </cell>
          <cell r="E33">
            <v>9508.4803921568637</v>
          </cell>
          <cell r="F33" t="str">
            <v>HR</v>
          </cell>
          <cell r="G33" t="str">
            <v>-</v>
          </cell>
          <cell r="H33">
            <v>11315.091666666667</v>
          </cell>
        </row>
        <row r="34">
          <cell r="B34" t="str">
            <v>EQ-23</v>
          </cell>
          <cell r="C34" t="str">
            <v>-</v>
          </cell>
          <cell r="D34" t="str">
            <v xml:space="preserve">TALADRO </v>
          </cell>
          <cell r="E34">
            <v>3316.9117647058824</v>
          </cell>
          <cell r="F34" t="str">
            <v>HR</v>
          </cell>
          <cell r="G34" t="str">
            <v>-</v>
          </cell>
          <cell r="H34">
            <v>3947.125</v>
          </cell>
        </row>
        <row r="35">
          <cell r="B35" t="str">
            <v>EQ-24</v>
          </cell>
          <cell r="C35" t="str">
            <v>-</v>
          </cell>
          <cell r="D35" t="str">
            <v>MOTOSIERRA</v>
          </cell>
          <cell r="E35">
            <v>53070.588235294119</v>
          </cell>
          <cell r="F35" t="str">
            <v>DIA</v>
          </cell>
          <cell r="G35" t="str">
            <v>-</v>
          </cell>
          <cell r="H35">
            <v>63154</v>
          </cell>
        </row>
        <row r="36">
          <cell r="B36" t="str">
            <v>EQ-25</v>
          </cell>
          <cell r="C36" t="str">
            <v>-</v>
          </cell>
          <cell r="D36" t="str">
            <v>TALADRO INDUSTRIAL CON BROCA DE 1"</v>
          </cell>
          <cell r="E36">
            <v>106302.52100840336</v>
          </cell>
          <cell r="F36" t="str">
            <v>DIA</v>
          </cell>
          <cell r="G36" t="str">
            <v>-</v>
          </cell>
          <cell r="H36">
            <v>126499.99999999999</v>
          </cell>
        </row>
        <row r="37">
          <cell r="B37" t="str">
            <v>EQ-26</v>
          </cell>
          <cell r="C37" t="str">
            <v>-</v>
          </cell>
          <cell r="D37" t="str">
            <v>TALADRO Y BROCA</v>
          </cell>
          <cell r="E37">
            <v>57983.193277310929</v>
          </cell>
          <cell r="F37" t="str">
            <v>DIA</v>
          </cell>
          <cell r="G37" t="str">
            <v>-</v>
          </cell>
          <cell r="H37">
            <v>69000</v>
          </cell>
        </row>
        <row r="38">
          <cell r="B38" t="str">
            <v>EQ-27</v>
          </cell>
          <cell r="C38" t="str">
            <v>-</v>
          </cell>
          <cell r="D38" t="str">
            <v>MOTOBOMBA DE IMPULSIÓN PARA CONCRETO</v>
          </cell>
          <cell r="E38">
            <v>68549.509803921581</v>
          </cell>
          <cell r="F38" t="str">
            <v>HR</v>
          </cell>
          <cell r="G38" t="str">
            <v>-</v>
          </cell>
          <cell r="H38">
            <v>81573.916666666672</v>
          </cell>
        </row>
        <row r="39">
          <cell r="B39" t="str">
            <v>EQ-28</v>
          </cell>
          <cell r="C39" t="str">
            <v>-</v>
          </cell>
          <cell r="D39" t="str">
            <v>ALLANADORA MECANICA 5HP</v>
          </cell>
          <cell r="E39">
            <v>58823.529411764706</v>
          </cell>
          <cell r="F39" t="str">
            <v>DIA</v>
          </cell>
          <cell r="G39" t="str">
            <v>-</v>
          </cell>
          <cell r="H39">
            <v>73850</v>
          </cell>
        </row>
        <row r="40">
          <cell r="B40" t="str">
            <v>EQ-29</v>
          </cell>
          <cell r="C40" t="str">
            <v>-</v>
          </cell>
          <cell r="D40" t="str">
            <v>EQUIPO DE IZAJE</v>
          </cell>
          <cell r="E40">
            <v>42890.037331647291</v>
          </cell>
          <cell r="F40" t="str">
            <v>HR</v>
          </cell>
          <cell r="G40" t="str">
            <v>INVIAS 2022-2</v>
          </cell>
          <cell r="H40">
            <v>51039.14442466027</v>
          </cell>
        </row>
        <row r="41">
          <cell r="B41" t="str">
            <v>EQ-30</v>
          </cell>
          <cell r="C41" t="str">
            <v>-</v>
          </cell>
          <cell r="D41" t="str">
            <v>ANDAMIO TUBULAR ESTÁNDAR 1.5 X 1.5M - ALQUILER</v>
          </cell>
          <cell r="E41">
            <v>630.2521008403362</v>
          </cell>
          <cell r="F41" t="str">
            <v>DIA</v>
          </cell>
          <cell r="H41">
            <v>750</v>
          </cell>
        </row>
        <row r="42">
          <cell r="B42" t="str">
            <v>EQ-31</v>
          </cell>
          <cell r="D42" t="str">
            <v>PLANTA ELÉCTRICA 3000 WATTS -4000 WATTS</v>
          </cell>
          <cell r="E42">
            <v>121070.52326954769</v>
          </cell>
          <cell r="F42" t="str">
            <v>HR</v>
          </cell>
          <cell r="G42" t="str">
            <v>INVIAS 2022-2</v>
          </cell>
          <cell r="H42">
            <v>144073.92269076174</v>
          </cell>
        </row>
        <row r="43">
          <cell r="B43" t="str">
            <v>EQ-32</v>
          </cell>
          <cell r="D43" t="str">
            <v>ENTIBADO METÁLICO, INCLUYE PERFILES Y ACCESORIOS PARA INSTALACIÓN</v>
          </cell>
          <cell r="E43">
            <v>35420.168067226892</v>
          </cell>
          <cell r="F43" t="str">
            <v>M2</v>
          </cell>
          <cell r="H43">
            <v>42150</v>
          </cell>
        </row>
        <row r="44">
          <cell r="B44" t="str">
            <v>EQ-33</v>
          </cell>
          <cell r="D44" t="str">
            <v>CORTADORA MANUAL DE PORCELANATO HIT 1600 PLUS RUBI</v>
          </cell>
          <cell r="E44">
            <v>49431.932773109249</v>
          </cell>
          <cell r="F44" t="str">
            <v>DIA</v>
          </cell>
          <cell r="H44">
            <v>58824</v>
          </cell>
        </row>
        <row r="45">
          <cell r="B45" t="str">
            <v>EQ-34</v>
          </cell>
          <cell r="D45" t="str">
            <v>POLIPASTO 5 TON</v>
          </cell>
          <cell r="E45">
            <v>46218.487394957985</v>
          </cell>
          <cell r="F45" t="str">
            <v>DIA</v>
          </cell>
          <cell r="H45">
            <v>55000</v>
          </cell>
        </row>
        <row r="49">
          <cell r="G49" t="str">
            <v>-</v>
          </cell>
          <cell r="H49">
            <v>26894</v>
          </cell>
        </row>
        <row r="50">
          <cell r="B50" t="str">
            <v>MEQ-02</v>
          </cell>
          <cell r="C50" t="str">
            <v>-</v>
          </cell>
          <cell r="D50" t="str">
            <v>CERCHA METALICA DE 3MTS</v>
          </cell>
          <cell r="E50">
            <v>420.1680672268908</v>
          </cell>
          <cell r="F50" t="str">
            <v>DIA</v>
          </cell>
          <cell r="G50" t="str">
            <v>-</v>
          </cell>
          <cell r="H50">
            <v>500</v>
          </cell>
        </row>
        <row r="51">
          <cell r="B51" t="str">
            <v>MEQ-03</v>
          </cell>
          <cell r="C51" t="str">
            <v>-</v>
          </cell>
          <cell r="D51" t="str">
            <v>CRUCETA ANDAMIO</v>
          </cell>
          <cell r="E51">
            <v>220.00000000000003</v>
          </cell>
          <cell r="F51" t="str">
            <v>DIA</v>
          </cell>
          <cell r="G51" t="str">
            <v>-</v>
          </cell>
          <cell r="H51">
            <v>261.8</v>
          </cell>
        </row>
        <row r="52">
          <cell r="B52" t="str">
            <v>MEQ-04</v>
          </cell>
          <cell r="C52" t="str">
            <v>-</v>
          </cell>
          <cell r="D52" t="str">
            <v>FORMALETA METALICA</v>
          </cell>
          <cell r="E52">
            <v>1115.4861111111109</v>
          </cell>
          <cell r="F52" t="str">
            <v>M2</v>
          </cell>
          <cell r="G52" t="str">
            <v>-</v>
          </cell>
          <cell r="H52">
            <v>1327.4284722222219</v>
          </cell>
        </row>
        <row r="53">
          <cell r="B53" t="str">
            <v>MEQ-05</v>
          </cell>
          <cell r="C53" t="str">
            <v>-</v>
          </cell>
          <cell r="D53" t="str">
            <v>ROTOMARTILLO</v>
          </cell>
          <cell r="E53">
            <v>25210.084033613446</v>
          </cell>
          <cell r="F53" t="str">
            <v>DIA</v>
          </cell>
          <cell r="G53" t="str">
            <v>-</v>
          </cell>
          <cell r="H53">
            <v>30000</v>
          </cell>
        </row>
        <row r="54">
          <cell r="B54" t="str">
            <v>MEQ-06</v>
          </cell>
          <cell r="C54" t="str">
            <v>-</v>
          </cell>
          <cell r="D54" t="str">
            <v>EQUIPO DE OXICORTE (OXIGENO-ACETILENO)</v>
          </cell>
          <cell r="E54">
            <v>80000</v>
          </cell>
          <cell r="F54" t="str">
            <v>DIA</v>
          </cell>
          <cell r="G54" t="str">
            <v>-</v>
          </cell>
          <cell r="H54">
            <v>95200</v>
          </cell>
        </row>
        <row r="55">
          <cell r="B55" t="str">
            <v>MEQ-07</v>
          </cell>
          <cell r="C55" t="str">
            <v>-</v>
          </cell>
          <cell r="D55" t="str">
            <v>PULIDORA MANUAL ELECTRICA</v>
          </cell>
          <cell r="E55">
            <v>33613.445378151264</v>
          </cell>
          <cell r="F55" t="str">
            <v>DIA</v>
          </cell>
          <cell r="G55" t="str">
            <v>-</v>
          </cell>
          <cell r="H55">
            <v>40000</v>
          </cell>
        </row>
        <row r="56">
          <cell r="B56" t="str">
            <v>MEQ-08</v>
          </cell>
          <cell r="C56" t="str">
            <v>-</v>
          </cell>
          <cell r="D56" t="str">
            <v>EQUIPO DE SOLDADURA</v>
          </cell>
          <cell r="E56">
            <v>50420.168067226892</v>
          </cell>
          <cell r="F56" t="str">
            <v>DIA</v>
          </cell>
          <cell r="G56" t="str">
            <v>-</v>
          </cell>
          <cell r="H56">
            <v>60000</v>
          </cell>
        </row>
        <row r="57">
          <cell r="B57" t="str">
            <v>MEQ-09</v>
          </cell>
          <cell r="C57" t="str">
            <v>-</v>
          </cell>
          <cell r="D57" t="str">
            <v>TABLERO O PLAQUETA DE 1.4MT X O.7MT</v>
          </cell>
          <cell r="E57">
            <v>350</v>
          </cell>
          <cell r="F57" t="str">
            <v>DIA</v>
          </cell>
          <cell r="G57" t="str">
            <v>-</v>
          </cell>
          <cell r="H57">
            <v>416.5</v>
          </cell>
        </row>
        <row r="58">
          <cell r="B58" t="str">
            <v>MEQ-10</v>
          </cell>
          <cell r="C58" t="str">
            <v>-</v>
          </cell>
          <cell r="D58" t="str">
            <v>TABLONES 3 MTS</v>
          </cell>
          <cell r="E58">
            <v>380</v>
          </cell>
          <cell r="F58" t="str">
            <v>DIA</v>
          </cell>
          <cell r="G58" t="str">
            <v>-</v>
          </cell>
          <cell r="H58">
            <v>452.2</v>
          </cell>
        </row>
        <row r="59">
          <cell r="B59" t="str">
            <v>MEQ-11</v>
          </cell>
          <cell r="C59" t="str">
            <v>-</v>
          </cell>
          <cell r="D59" t="str">
            <v>PARAL CORRIENTE 3 M</v>
          </cell>
          <cell r="E59">
            <v>180</v>
          </cell>
          <cell r="F59" t="str">
            <v>DIA</v>
          </cell>
          <cell r="G59" t="str">
            <v>-</v>
          </cell>
          <cell r="H59">
            <v>214.2</v>
          </cell>
        </row>
        <row r="60">
          <cell r="B60" t="str">
            <v>MEQ-12</v>
          </cell>
          <cell r="C60" t="str">
            <v>-</v>
          </cell>
          <cell r="D60" t="str">
            <v>PARAL CORRIENTE 4 M</v>
          </cell>
          <cell r="E60">
            <v>130</v>
          </cell>
          <cell r="F60" t="str">
            <v>DIA</v>
          </cell>
          <cell r="G60" t="str">
            <v>-</v>
          </cell>
          <cell r="H60">
            <v>154.69999999999999</v>
          </cell>
        </row>
        <row r="61">
          <cell r="B61" t="str">
            <v>MEQ-13</v>
          </cell>
          <cell r="C61" t="str">
            <v>-</v>
          </cell>
          <cell r="D61" t="str">
            <v>VIBRADOR DE CONCRETO A GASOLINA</v>
          </cell>
          <cell r="E61">
            <v>50420.168067226892</v>
          </cell>
          <cell r="F61" t="str">
            <v>DIA</v>
          </cell>
          <cell r="G61" t="str">
            <v>-</v>
          </cell>
          <cell r="H61">
            <v>60000</v>
          </cell>
        </row>
        <row r="62">
          <cell r="B62" t="str">
            <v>MEQ-14</v>
          </cell>
          <cell r="C62" t="str">
            <v>-</v>
          </cell>
          <cell r="D62" t="str">
            <v>VIBRADOR DE CONCRETO ELÉCTRICO</v>
          </cell>
          <cell r="E62">
            <v>50420.168067226892</v>
          </cell>
          <cell r="F62" t="str">
            <v>DIA</v>
          </cell>
          <cell r="G62" t="str">
            <v>-</v>
          </cell>
          <cell r="H62">
            <v>60000</v>
          </cell>
        </row>
        <row r="63">
          <cell r="B63" t="str">
            <v>MEQ-15</v>
          </cell>
          <cell r="C63" t="str">
            <v>-</v>
          </cell>
          <cell r="D63" t="str">
            <v>COMPRESOR DE DOS MARTILLOS</v>
          </cell>
          <cell r="E63">
            <v>71428.571428571435</v>
          </cell>
          <cell r="F63" t="str">
            <v>HR</v>
          </cell>
          <cell r="G63" t="str">
            <v>-</v>
          </cell>
          <cell r="H63">
            <v>85000</v>
          </cell>
        </row>
        <row r="64">
          <cell r="B64" t="str">
            <v>MEQ-16</v>
          </cell>
          <cell r="C64" t="str">
            <v>-</v>
          </cell>
          <cell r="D64" t="str">
            <v>MEZCLADORA DE CONCRETO 1/2 BULTO</v>
          </cell>
          <cell r="E64">
            <v>50420.168067226892</v>
          </cell>
          <cell r="F64" t="str">
            <v>DIA</v>
          </cell>
          <cell r="G64" t="str">
            <v>-</v>
          </cell>
          <cell r="H64">
            <v>60000</v>
          </cell>
        </row>
        <row r="65">
          <cell r="B65" t="str">
            <v>MEQ-17</v>
          </cell>
          <cell r="C65" t="str">
            <v>-</v>
          </cell>
          <cell r="D65" t="str">
            <v>FORMALETA PARA ENTREPISO (INCLUYE TABLEROS, BANDAS,PARALES Y CERCHAS)</v>
          </cell>
          <cell r="E65">
            <v>2205.4861111111109</v>
          </cell>
          <cell r="F65" t="str">
            <v>M2</v>
          </cell>
          <cell r="G65" t="str">
            <v>-</v>
          </cell>
          <cell r="H65">
            <v>2624.5284722222218</v>
          </cell>
        </row>
        <row r="66">
          <cell r="B66" t="str">
            <v>MEQ-18</v>
          </cell>
          <cell r="C66" t="str">
            <v>-</v>
          </cell>
          <cell r="D66" t="str">
            <v>COMPRESOR (BARRIDO Y SOPLADO)</v>
          </cell>
          <cell r="E66">
            <v>21008.403361344539</v>
          </cell>
          <cell r="F66" t="str">
            <v>DIA</v>
          </cell>
          <cell r="G66" t="str">
            <v>-</v>
          </cell>
          <cell r="H66">
            <v>25000</v>
          </cell>
        </row>
        <row r="67">
          <cell r="B67" t="str">
            <v>MEQ-19</v>
          </cell>
          <cell r="C67" t="str">
            <v>-</v>
          </cell>
          <cell r="D67" t="str">
            <v>DEMOLEDOR</v>
          </cell>
          <cell r="E67">
            <v>12605.042016806723</v>
          </cell>
          <cell r="F67" t="str">
            <v>DIA</v>
          </cell>
          <cell r="G67" t="str">
            <v>-</v>
          </cell>
          <cell r="H67">
            <v>103499.99999999999</v>
          </cell>
        </row>
        <row r="68">
          <cell r="B68" t="str">
            <v>MEQ-20</v>
          </cell>
          <cell r="C68" t="str">
            <v>-</v>
          </cell>
          <cell r="D68" t="str">
            <v>ALLANADORA MECANICA 5HP</v>
          </cell>
          <cell r="E68">
            <v>58823.529411764706</v>
          </cell>
          <cell r="F68" t="str">
            <v>DIA</v>
          </cell>
          <cell r="G68" t="str">
            <v>-</v>
          </cell>
          <cell r="H68">
            <v>70000</v>
          </cell>
        </row>
        <row r="69">
          <cell r="B69" t="str">
            <v>MEQ-21</v>
          </cell>
          <cell r="C69" t="str">
            <v>-</v>
          </cell>
          <cell r="D69" t="str">
            <v xml:space="preserve">EQUIPOS DE TOPOGRAFIA </v>
          </cell>
          <cell r="E69">
            <v>126050.42016806723</v>
          </cell>
          <cell r="F69" t="str">
            <v>DIA</v>
          </cell>
          <cell r="G69" t="str">
            <v>-</v>
          </cell>
          <cell r="H69">
            <v>150000</v>
          </cell>
        </row>
        <row r="70">
          <cell r="B70" t="str">
            <v>MEQ-22</v>
          </cell>
          <cell r="C70" t="str">
            <v>-</v>
          </cell>
          <cell r="D70" t="str">
            <v>MEZCLADORA DE CONCRETO 1 BULTO</v>
          </cell>
          <cell r="E70">
            <v>75630.252100840342</v>
          </cell>
          <cell r="F70" t="str">
            <v>DIA</v>
          </cell>
          <cell r="G70" t="str">
            <v>-</v>
          </cell>
          <cell r="H70">
            <v>90000</v>
          </cell>
        </row>
        <row r="71">
          <cell r="B71" t="str">
            <v>MEQ-23</v>
          </cell>
          <cell r="C71" t="str">
            <v>-</v>
          </cell>
          <cell r="D71" t="str">
            <v>PARALES METALICOS</v>
          </cell>
          <cell r="E71">
            <v>180</v>
          </cell>
          <cell r="F71" t="str">
            <v>DIA</v>
          </cell>
          <cell r="G71" t="str">
            <v>-</v>
          </cell>
          <cell r="H71">
            <v>214.2</v>
          </cell>
        </row>
        <row r="72">
          <cell r="B72" t="str">
            <v>MEQ-24</v>
          </cell>
          <cell r="C72" t="str">
            <v>-</v>
          </cell>
          <cell r="D72" t="str">
            <v>PULIDORA PISO 2 EJES</v>
          </cell>
          <cell r="E72">
            <v>33613.445378151264</v>
          </cell>
          <cell r="F72" t="str">
            <v>DIA</v>
          </cell>
          <cell r="G72" t="str">
            <v>-</v>
          </cell>
          <cell r="H72">
            <v>40000</v>
          </cell>
        </row>
        <row r="73">
          <cell r="B73" t="str">
            <v>MEQ-25</v>
          </cell>
          <cell r="C73" t="str">
            <v>-</v>
          </cell>
          <cell r="D73" t="str">
            <v>MOTOBOMBA DE IMPULSIÓN PARA CONCRETO</v>
          </cell>
          <cell r="E73">
            <v>521008.40336134454</v>
          </cell>
          <cell r="F73" t="str">
            <v>DIA</v>
          </cell>
          <cell r="G73" t="str">
            <v>-</v>
          </cell>
          <cell r="H73">
            <v>620000</v>
          </cell>
        </row>
        <row r="74">
          <cell r="B74" t="str">
            <v>MEQ-26</v>
          </cell>
          <cell r="C74" t="str">
            <v>-</v>
          </cell>
          <cell r="D74" t="str">
            <v>EQUIPO DEMOLEDOR HEXAGONAL</v>
          </cell>
          <cell r="E74">
            <v>42016.806722689078</v>
          </cell>
          <cell r="F74" t="str">
            <v>DIA</v>
          </cell>
          <cell r="G74" t="str">
            <v>-</v>
          </cell>
          <cell r="H74">
            <v>50000</v>
          </cell>
        </row>
        <row r="75">
          <cell r="B75" t="str">
            <v>MEQ-27</v>
          </cell>
          <cell r="C75" t="str">
            <v>-</v>
          </cell>
          <cell r="D75" t="str">
            <v>MOTOSIERRA</v>
          </cell>
          <cell r="E75">
            <v>50420.168067226892</v>
          </cell>
          <cell r="F75" t="str">
            <v>DIA</v>
          </cell>
          <cell r="G75" t="str">
            <v>-</v>
          </cell>
          <cell r="H75">
            <v>60000</v>
          </cell>
        </row>
        <row r="76">
          <cell r="B76" t="str">
            <v>MEQ-28</v>
          </cell>
          <cell r="C76" t="str">
            <v>-</v>
          </cell>
          <cell r="D76" t="str">
            <v>EQUIPO DE ACABADO SUPERFICIAL PAVIMENTO RIGIDO</v>
          </cell>
          <cell r="E76">
            <v>25210.084033613446</v>
          </cell>
          <cell r="F76" t="str">
            <v>DIA</v>
          </cell>
          <cell r="G76" t="str">
            <v>-</v>
          </cell>
          <cell r="H76">
            <v>30000</v>
          </cell>
        </row>
        <row r="77">
          <cell r="B77" t="str">
            <v>MEQ-29</v>
          </cell>
          <cell r="C77" t="str">
            <v>-</v>
          </cell>
          <cell r="D77" t="str">
            <v>REGLA VIBRATORIA</v>
          </cell>
          <cell r="E77">
            <v>33613.445378151264</v>
          </cell>
          <cell r="F77" t="str">
            <v>DIA</v>
          </cell>
          <cell r="G77" t="str">
            <v>-</v>
          </cell>
          <cell r="H77">
            <v>40000</v>
          </cell>
        </row>
        <row r="78">
          <cell r="B78" t="str">
            <v>MEQ-30</v>
          </cell>
          <cell r="C78" t="str">
            <v>-</v>
          </cell>
          <cell r="D78" t="str">
            <v>CORTADORA DE CONCRETO</v>
          </cell>
          <cell r="E78">
            <v>84033.613445378156</v>
          </cell>
          <cell r="F78" t="str">
            <v>DIA</v>
          </cell>
          <cell r="G78" t="str">
            <v>-</v>
          </cell>
          <cell r="H78">
            <v>100000</v>
          </cell>
        </row>
        <row r="79">
          <cell r="B79" t="str">
            <v>MEQ-31</v>
          </cell>
          <cell r="C79" t="str">
            <v>-</v>
          </cell>
          <cell r="D79" t="str">
            <v>HIDROLAVADORA ELÉCTRICA</v>
          </cell>
          <cell r="E79">
            <v>42016.806722689078</v>
          </cell>
          <cell r="F79" t="str">
            <v>DIA</v>
          </cell>
          <cell r="G79" t="str">
            <v>-</v>
          </cell>
          <cell r="H79">
            <v>50000</v>
          </cell>
        </row>
        <row r="80">
          <cell r="B80" t="str">
            <v>MEQ-32</v>
          </cell>
          <cell r="C80" t="str">
            <v>-</v>
          </cell>
          <cell r="D80" t="str">
            <v>TRONZADORA DE METAL</v>
          </cell>
          <cell r="E80">
            <v>42016.806722689078</v>
          </cell>
          <cell r="F80" t="str">
            <v>DIA</v>
          </cell>
          <cell r="G80" t="str">
            <v>-</v>
          </cell>
          <cell r="H80">
            <v>50000</v>
          </cell>
        </row>
        <row r="81">
          <cell r="B81" t="str">
            <v>MEQ-33</v>
          </cell>
          <cell r="C81" t="str">
            <v>-</v>
          </cell>
          <cell r="D81" t="str">
            <v>VEHÍCULO DELINEADOR</v>
          </cell>
          <cell r="E81">
            <v>136604.84186908949</v>
          </cell>
          <cell r="F81" t="str">
            <v>HR</v>
          </cell>
          <cell r="G81" t="str">
            <v>-</v>
          </cell>
          <cell r="H81">
            <v>162559.76182421649</v>
          </cell>
        </row>
        <row r="82">
          <cell r="B82" t="str">
            <v>MEQ-34</v>
          </cell>
          <cell r="C82" t="str">
            <v>-</v>
          </cell>
          <cell r="D82" t="str">
            <v>EQUIPO DE PINTURA (COMPRESOR), PRESIÓN MÁXIMA DE TRABAJO 3300 PSI.</v>
          </cell>
          <cell r="E82">
            <v>134453.78151260506</v>
          </cell>
          <cell r="F82" t="str">
            <v>DIA</v>
          </cell>
          <cell r="G82" t="str">
            <v>-</v>
          </cell>
          <cell r="H82">
            <v>160000</v>
          </cell>
        </row>
        <row r="83">
          <cell r="B83" t="str">
            <v>MEQ-35</v>
          </cell>
          <cell r="C83" t="str">
            <v>-</v>
          </cell>
          <cell r="D83" t="str">
            <v>MOTONIVELADORA</v>
          </cell>
          <cell r="E83">
            <v>144746.85231161799</v>
          </cell>
          <cell r="F83" t="str">
            <v>HR</v>
          </cell>
          <cell r="G83" t="str">
            <v>-</v>
          </cell>
          <cell r="H83">
            <v>172248.75425082538</v>
          </cell>
        </row>
        <row r="84">
          <cell r="B84" t="str">
            <v>MEQ-36</v>
          </cell>
          <cell r="C84" t="str">
            <v>-</v>
          </cell>
          <cell r="D84" t="str">
            <v xml:space="preserve">RETROEXCAVADORA </v>
          </cell>
          <cell r="E84">
            <v>108560.1392337135</v>
          </cell>
          <cell r="F84" t="str">
            <v>HR</v>
          </cell>
          <cell r="G84" t="str">
            <v>-</v>
          </cell>
          <cell r="H84">
            <v>129186.56568811907</v>
          </cell>
        </row>
        <row r="85">
          <cell r="B85" t="str">
            <v>MEQ-37</v>
          </cell>
          <cell r="C85" t="str">
            <v>-</v>
          </cell>
          <cell r="D85" t="str">
            <v>VIBROCOMPACTADOR APISONADOR MANUAL TIPO SALTARIN</v>
          </cell>
          <cell r="E85">
            <v>67226.890756302528</v>
          </cell>
          <cell r="F85" t="str">
            <v>DIA</v>
          </cell>
          <cell r="G85" t="str">
            <v>-</v>
          </cell>
          <cell r="H85">
            <v>80000</v>
          </cell>
        </row>
        <row r="86">
          <cell r="B86" t="str">
            <v>MEQ-38</v>
          </cell>
          <cell r="C86" t="str">
            <v>-</v>
          </cell>
          <cell r="D86" t="str">
            <v>RANA COMPACTADORA</v>
          </cell>
          <cell r="E86">
            <v>67226.890756302528</v>
          </cell>
          <cell r="F86" t="str">
            <v>DIA</v>
          </cell>
          <cell r="G86" t="str">
            <v>-</v>
          </cell>
          <cell r="H86">
            <v>80000</v>
          </cell>
        </row>
        <row r="87">
          <cell r="B87" t="str">
            <v>MEQ-39</v>
          </cell>
          <cell r="C87" t="str">
            <v>-</v>
          </cell>
          <cell r="D87" t="str">
            <v>TERMINADORA DE ASFALTO</v>
          </cell>
          <cell r="E87">
            <v>122130.15663792766</v>
          </cell>
          <cell r="F87" t="str">
            <v>HR</v>
          </cell>
          <cell r="G87" t="str">
            <v>-</v>
          </cell>
          <cell r="H87">
            <v>145334.88639913392</v>
          </cell>
        </row>
        <row r="88">
          <cell r="B88" t="str">
            <v>MEQ-40</v>
          </cell>
          <cell r="C88" t="str">
            <v>-</v>
          </cell>
          <cell r="D88" t="str">
            <v>COMPACTADOR NEUMÁTICO</v>
          </cell>
          <cell r="E88">
            <v>113083.47836845154</v>
          </cell>
          <cell r="F88" t="str">
            <v>HR</v>
          </cell>
          <cell r="G88" t="str">
            <v>-</v>
          </cell>
          <cell r="H88">
            <v>134569.33925845733</v>
          </cell>
        </row>
        <row r="89">
          <cell r="B89" t="str">
            <v>MEQ-41</v>
          </cell>
          <cell r="C89" t="str">
            <v>-</v>
          </cell>
          <cell r="D89" t="str">
            <v>CARROTANQUE DE AGUA(1000 GALONES)</v>
          </cell>
          <cell r="E89">
            <v>64834.530613471637</v>
          </cell>
          <cell r="F89" t="str">
            <v>HR</v>
          </cell>
          <cell r="H89">
            <v>77153.091430031243</v>
          </cell>
        </row>
        <row r="90">
          <cell r="B90" t="str">
            <v>MEQ-42</v>
          </cell>
          <cell r="C90" t="str">
            <v>-</v>
          </cell>
          <cell r="D90" t="str">
            <v>MINICARGADOR</v>
          </cell>
          <cell r="E90">
            <v>84033.613445378156</v>
          </cell>
          <cell r="F90" t="str">
            <v>HR</v>
          </cell>
          <cell r="G90" t="str">
            <v>-</v>
          </cell>
          <cell r="H90">
            <v>100000</v>
          </cell>
        </row>
        <row r="91">
          <cell r="B91" t="str">
            <v>MEQ-43</v>
          </cell>
          <cell r="C91" t="str">
            <v>-</v>
          </cell>
          <cell r="D91" t="str">
            <v>ANDAMIAJE PARA APLICAR LA CARGA (EQUIPO SUSTITUTO DE LA TARA)</v>
          </cell>
          <cell r="E91">
            <v>53541.78481023723</v>
          </cell>
          <cell r="F91" t="str">
            <v>U</v>
          </cell>
          <cell r="G91" t="str">
            <v>INVIAS 2022-2</v>
          </cell>
          <cell r="H91">
            <v>63714.723924182304</v>
          </cell>
        </row>
        <row r="92">
          <cell r="B92" t="str">
            <v>MEQ-44</v>
          </cell>
          <cell r="C92" t="str">
            <v>-</v>
          </cell>
          <cell r="D92" t="str">
            <v>ASPERSOR MANUAL DE 20 LITROS</v>
          </cell>
          <cell r="E92">
            <v>2854.6747411060674</v>
          </cell>
          <cell r="F92" t="str">
            <v>H</v>
          </cell>
          <cell r="G92" t="str">
            <v>INVIAS 2022-2</v>
          </cell>
          <cell r="H92">
            <v>3397.0629419162201</v>
          </cell>
        </row>
        <row r="93">
          <cell r="B93" t="str">
            <v>MEQ-45</v>
          </cell>
          <cell r="C93" t="str">
            <v>-</v>
          </cell>
          <cell r="D93" t="str">
            <v>ASTILLADORA DE MADERA PARA TRITURAR, POTENCIA APROXIMADA 75 HP</v>
          </cell>
          <cell r="E93">
            <v>69503.634058736061</v>
          </cell>
          <cell r="F93" t="str">
            <v>H</v>
          </cell>
          <cell r="G93" t="str">
            <v>INVIAS 2022-2</v>
          </cell>
          <cell r="H93">
            <v>82709.324529895908</v>
          </cell>
        </row>
        <row r="94">
          <cell r="B94" t="str">
            <v>MEQ-46</v>
          </cell>
          <cell r="C94" t="str">
            <v>-</v>
          </cell>
          <cell r="D94" t="str">
            <v>MOTOBOMBA DE CONCRETO</v>
          </cell>
          <cell r="E94">
            <v>66099.094653140201</v>
          </cell>
          <cell r="F94" t="str">
            <v>H</v>
          </cell>
          <cell r="G94" t="str">
            <v>INVIAS 2022-2</v>
          </cell>
          <cell r="H94">
            <v>78657.922637236843</v>
          </cell>
        </row>
        <row r="95">
          <cell r="B95" t="str">
            <v>MEQ-47</v>
          </cell>
          <cell r="C95" t="str">
            <v>-</v>
          </cell>
          <cell r="D95" t="str">
            <v>BARREDORA DE SUCCIÓN, ALMACENAMIENTO APROXIMADO 6 M3</v>
          </cell>
          <cell r="E95">
            <v>123803.79211778079</v>
          </cell>
          <cell r="F95" t="str">
            <v>H</v>
          </cell>
          <cell r="G95" t="str">
            <v>INVIAS 2022-2</v>
          </cell>
          <cell r="H95">
            <v>147326.51262015913</v>
          </cell>
        </row>
        <row r="96">
          <cell r="B96" t="str">
            <v>MEQ-48</v>
          </cell>
          <cell r="C96" t="str">
            <v>-</v>
          </cell>
          <cell r="D96" t="str">
            <v>BOMBA DE CONCRETO, PRODUCCIÓN: 30 M3/H- 50 M3/H</v>
          </cell>
          <cell r="E96">
            <v>53027.318831291435</v>
          </cell>
          <cell r="F96" t="str">
            <v>H</v>
          </cell>
          <cell r="G96" t="str">
            <v>INVIAS 2022-2</v>
          </cell>
          <cell r="H96">
            <v>63102.509409236802</v>
          </cell>
        </row>
        <row r="97">
          <cell r="B97" t="str">
            <v>MEQ-49</v>
          </cell>
          <cell r="C97" t="str">
            <v>-</v>
          </cell>
          <cell r="D97" t="str">
            <v>BOMBA DE INYECCIÓN MANUAL</v>
          </cell>
          <cell r="E97">
            <v>35919.402722011764</v>
          </cell>
          <cell r="F97" t="str">
            <v>H</v>
          </cell>
          <cell r="G97" t="str">
            <v>INVIAS 2022-2</v>
          </cell>
          <cell r="H97">
            <v>42744.089239194</v>
          </cell>
        </row>
        <row r="98">
          <cell r="B98" t="str">
            <v>MEQ-50</v>
          </cell>
          <cell r="C98" t="str">
            <v>-</v>
          </cell>
          <cell r="D98" t="str">
            <v>BOMBA ELÉCTRICA PARA ACCIONAR LA CELDA ESPECIAL DE CARGA</v>
          </cell>
          <cell r="E98">
            <v>53997.882853522155</v>
          </cell>
          <cell r="F98" t="str">
            <v>H</v>
          </cell>
          <cell r="G98" t="str">
            <v>INVIAS 2022-2</v>
          </cell>
          <cell r="H98">
            <v>64257.480595691362</v>
          </cell>
        </row>
        <row r="99">
          <cell r="B99" t="str">
            <v>MEQ-51</v>
          </cell>
          <cell r="C99" t="str">
            <v>-</v>
          </cell>
          <cell r="D99" t="str">
            <v>BOMBA PARA GATO DE TENSIONAMIENTO (FUERZA MÁXIMA 300 TONELADAS)</v>
          </cell>
          <cell r="E99">
            <v>44583.396447806044</v>
          </cell>
          <cell r="F99" t="str">
            <v>H</v>
          </cell>
          <cell r="G99" t="str">
            <v>INVIAS 2022-2</v>
          </cell>
          <cell r="H99">
            <v>53054.241772889189</v>
          </cell>
        </row>
        <row r="100">
          <cell r="B100" t="str">
            <v>MEQ-52</v>
          </cell>
          <cell r="C100" t="str">
            <v>-</v>
          </cell>
          <cell r="D100" t="str">
            <v>BULDOZER POTENCIA AL VOLANTE DE 305 HP, MOTOR DE 2100 RPM, LONGITUD DE HOJA 6,39M</v>
          </cell>
          <cell r="E100">
            <v>159845.75834337366</v>
          </cell>
          <cell r="F100" t="str">
            <v>H</v>
          </cell>
          <cell r="G100" t="str">
            <v>INVIAS 2022-2</v>
          </cell>
          <cell r="H100">
            <v>190216.45242861463</v>
          </cell>
        </row>
        <row r="101">
          <cell r="B101" t="str">
            <v>MEQ-53</v>
          </cell>
          <cell r="C101" t="str">
            <v>-</v>
          </cell>
          <cell r="D101" t="str">
            <v>BULDOZER, POTENCIA AL VOLANTE DE 140 HP, MOTOR DE 2200 RPM, LONGITUD DE HOJA 4,80M</v>
          </cell>
          <cell r="E101">
            <v>159845.75834337366</v>
          </cell>
          <cell r="F101" t="str">
            <v>H</v>
          </cell>
          <cell r="G101" t="str">
            <v>INVIAS 2022-2</v>
          </cell>
          <cell r="H101">
            <v>190216.45242861463</v>
          </cell>
        </row>
        <row r="102">
          <cell r="B102" t="str">
            <v>MEQ-54</v>
          </cell>
          <cell r="C102" t="str">
            <v>-</v>
          </cell>
          <cell r="D102" t="str">
            <v>BULDOZER, POTENCIA AL VOLANTE DE 80 HP, MOTOR DE 2400 RPM, LONGITUD DE HOJA 3,99M</v>
          </cell>
          <cell r="E102">
            <v>92276.11834865647</v>
          </cell>
          <cell r="F102" t="str">
            <v>H</v>
          </cell>
          <cell r="G102" t="str">
            <v>INVIAS 2022-2</v>
          </cell>
          <cell r="H102">
            <v>109808.58083490119</v>
          </cell>
        </row>
        <row r="103">
          <cell r="B103" t="str">
            <v>MEQ-55</v>
          </cell>
          <cell r="C103" t="str">
            <v>-</v>
          </cell>
          <cell r="D103" t="str">
            <v>CALDERA PARA PINTURA TERMOPLÁSTICA (NTC 4744-2)</v>
          </cell>
          <cell r="E103">
            <v>65361.036176277557</v>
          </cell>
          <cell r="F103" t="str">
            <v>H</v>
          </cell>
          <cell r="G103" t="str">
            <v>INVIAS 2022-2</v>
          </cell>
          <cell r="H103">
            <v>77779.633049770287</v>
          </cell>
        </row>
        <row r="104">
          <cell r="B104" t="str">
            <v>MEQ-56</v>
          </cell>
          <cell r="C104" t="str">
            <v>-</v>
          </cell>
          <cell r="D104" t="str">
            <v>CAMABAJA CAPACIDAD DE 30-40 TONELADAS</v>
          </cell>
          <cell r="E104">
            <v>187673.34070028213</v>
          </cell>
          <cell r="F104" t="str">
            <v>H</v>
          </cell>
          <cell r="G104" t="str">
            <v>INVIAS 2022-2</v>
          </cell>
          <cell r="H104">
            <v>223331.27543333572</v>
          </cell>
        </row>
        <row r="105">
          <cell r="B105" t="str">
            <v>MEQ-57</v>
          </cell>
          <cell r="C105" t="str">
            <v>-</v>
          </cell>
          <cell r="D105" t="str">
            <v>CAMIÓN 350 (F-350, CHEYENNE 350 O SIMILARES)</v>
          </cell>
          <cell r="E105">
            <v>29582.637941186935</v>
          </cell>
          <cell r="F105" t="str">
            <v>H</v>
          </cell>
          <cell r="G105" t="str">
            <v>INVIAS 2022-2</v>
          </cell>
          <cell r="H105">
            <v>35203.339150012449</v>
          </cell>
        </row>
        <row r="106">
          <cell r="B106" t="str">
            <v>MEQ-58</v>
          </cell>
          <cell r="C106" t="str">
            <v>-</v>
          </cell>
          <cell r="D106" t="str">
            <v>CAMIÓN CON CAPACIDAD DE 5 TON O SUPERIOR</v>
          </cell>
          <cell r="E106">
            <v>33653.643162451182</v>
          </cell>
          <cell r="F106" t="str">
            <v>H</v>
          </cell>
          <cell r="G106" t="str">
            <v>INVIAS 2022-2</v>
          </cell>
          <cell r="H106">
            <v>40047.835363316903</v>
          </cell>
        </row>
        <row r="107">
          <cell r="B107" t="str">
            <v>MEQ-59</v>
          </cell>
          <cell r="C107" t="str">
            <v>-</v>
          </cell>
          <cell r="D107" t="str">
            <v xml:space="preserve">CAMIÓN DE SLURRY, VOLUMEN DE DEPÓSITO DE EMULSIÓN 4M3 A 6 M3, ANCHO APROXIMADO 7 M </v>
          </cell>
          <cell r="E107">
            <v>94963.149559950383</v>
          </cell>
          <cell r="F107" t="str">
            <v>H</v>
          </cell>
          <cell r="G107" t="str">
            <v>INVIAS 2022-2</v>
          </cell>
          <cell r="H107">
            <v>113006.14797634094</v>
          </cell>
        </row>
        <row r="108">
          <cell r="B108" t="str">
            <v>MEQ-60</v>
          </cell>
          <cell r="C108" t="str">
            <v>-</v>
          </cell>
          <cell r="D108" t="str">
            <v>CAMIÓN GRÚA CAPACIDAD 5 TONELADAS</v>
          </cell>
          <cell r="E108">
            <v>113083.47836845154</v>
          </cell>
          <cell r="F108" t="str">
            <v>H</v>
          </cell>
          <cell r="G108" t="str">
            <v>INVIAS 2022-2</v>
          </cell>
          <cell r="H108">
            <v>134569.33925845733</v>
          </cell>
        </row>
        <row r="109">
          <cell r="B109" t="str">
            <v>MEQ-61</v>
          </cell>
          <cell r="C109" t="str">
            <v>-</v>
          </cell>
          <cell r="D109" t="str">
            <v>CAMIÓN MIXER</v>
          </cell>
          <cell r="E109">
            <v>135700.17404214185</v>
          </cell>
          <cell r="F109" t="str">
            <v>H</v>
          </cell>
          <cell r="G109" t="str">
            <v>INVIAS 2022-2</v>
          </cell>
          <cell r="H109">
            <v>161483.2071101488</v>
          </cell>
        </row>
        <row r="110">
          <cell r="B110" t="str">
            <v>MEQ-62</v>
          </cell>
          <cell r="C110" t="str">
            <v>-</v>
          </cell>
          <cell r="D110" t="str">
            <v>CAMIONETA DE ESTACAS 4X4</v>
          </cell>
          <cell r="E110">
            <v>26054.43341609124</v>
          </cell>
          <cell r="F110" t="str">
            <v>H</v>
          </cell>
          <cell r="G110" t="str">
            <v>INVIAS 2022-2</v>
          </cell>
          <cell r="H110">
            <v>31004.775765148574</v>
          </cell>
        </row>
        <row r="111">
          <cell r="B111" t="str">
            <v>MEQ-63</v>
          </cell>
          <cell r="C111" t="str">
            <v>-</v>
          </cell>
          <cell r="D111" t="str">
            <v>CAMISA METÁLICA PARA PILOTE CALIBRE 36 D=1.20M - RECUPERABLE (KG)</v>
          </cell>
          <cell r="E111">
            <v>6937.0036642135783</v>
          </cell>
          <cell r="F111" t="str">
            <v>KG</v>
          </cell>
          <cell r="G111" t="str">
            <v>INVIAS 2022-2</v>
          </cell>
          <cell r="H111">
            <v>8255.0343604141581</v>
          </cell>
        </row>
        <row r="112">
          <cell r="B112" t="str">
            <v>MEQ-64</v>
          </cell>
          <cell r="C112" t="str">
            <v>-</v>
          </cell>
          <cell r="D112" t="str">
            <v>CAMISA METÁLICA PARA PILOTE CALIBRE 36 D=1M - RECUPERABLE (M)</v>
          </cell>
          <cell r="E112">
            <v>7339.9977802915218</v>
          </cell>
          <cell r="F112" t="str">
            <v>H</v>
          </cell>
          <cell r="G112" t="str">
            <v>INVIAS 2022-2</v>
          </cell>
          <cell r="H112">
            <v>8734.597358546911</v>
          </cell>
        </row>
        <row r="113">
          <cell r="B113" t="str">
            <v>MEQ-65</v>
          </cell>
          <cell r="C113" t="str">
            <v>-</v>
          </cell>
          <cell r="D113" t="str">
            <v>CARGADOR: POTENCIA EN EL VOLANTE 110 HP, CLASIFICACIÓN DE RPM DEL MOTOR 2300</v>
          </cell>
          <cell r="E113">
            <v>118421.01854744247</v>
          </cell>
          <cell r="F113" t="str">
            <v>H</v>
          </cell>
          <cell r="G113" t="str">
            <v>INVIAS 2022-2</v>
          </cell>
          <cell r="H113">
            <v>140921.01207145653</v>
          </cell>
        </row>
        <row r="114">
          <cell r="B114" t="str">
            <v>MEQ-66</v>
          </cell>
          <cell r="C114" t="str">
            <v>-</v>
          </cell>
          <cell r="D114" t="str">
            <v>CARGADOR: POTENCIA EN EL VOLANTE 125 HP, CLASIFICACIÓN DE RPM DEL MOTOR 2300</v>
          </cell>
          <cell r="E114">
            <v>129186.56568811904</v>
          </cell>
          <cell r="F114" t="str">
            <v>H</v>
          </cell>
          <cell r="G114" t="str">
            <v>INVIAS 2022-2</v>
          </cell>
          <cell r="H114">
            <v>153732.01316886165</v>
          </cell>
        </row>
        <row r="115">
          <cell r="B115" t="str">
            <v>MEQ-67</v>
          </cell>
          <cell r="C115" t="str">
            <v>-</v>
          </cell>
          <cell r="D115" t="str">
            <v>CARROTANQUE IRRIGADOR DE ASFALTO, 1000 GALONES DE CAPACIDAD</v>
          </cell>
          <cell r="E115">
            <v>38991.183341442098</v>
          </cell>
          <cell r="F115" t="str">
            <v>H</v>
          </cell>
          <cell r="G115" t="str">
            <v>INVIAS 2022-2</v>
          </cell>
          <cell r="H115">
            <v>46399.508176316092</v>
          </cell>
        </row>
        <row r="116">
          <cell r="B116" t="str">
            <v>MEQ-68</v>
          </cell>
          <cell r="C116" t="str">
            <v>-</v>
          </cell>
          <cell r="D116" t="str">
            <v>CIZALLA MANUAL DE 90 CM</v>
          </cell>
          <cell r="E116">
            <v>80705.571637552945</v>
          </cell>
          <cell r="F116" t="str">
            <v>H</v>
          </cell>
          <cell r="G116" t="str">
            <v>INVIAS 2022-2</v>
          </cell>
          <cell r="H116">
            <v>96039.630248688001</v>
          </cell>
        </row>
        <row r="117">
          <cell r="B117" t="str">
            <v>MEQ-69</v>
          </cell>
          <cell r="C117" t="str">
            <v>-</v>
          </cell>
          <cell r="D117" t="str">
            <v>COMPACTADOR DE RODILLO POTENCIA: 80HP, PESO: 7 TON</v>
          </cell>
          <cell r="E117">
            <v>1809.3356538952248</v>
          </cell>
          <cell r="F117" t="str">
            <v>H</v>
          </cell>
          <cell r="G117" t="str">
            <v>INVIAS 2022-2</v>
          </cell>
          <cell r="H117">
            <v>2153.1094281353176</v>
          </cell>
        </row>
        <row r="118">
          <cell r="B118" t="str">
            <v>MEQ-70</v>
          </cell>
          <cell r="C118" t="str">
            <v>-</v>
          </cell>
          <cell r="D118" t="str">
            <v>COMPACTADOR DE RODILLO POTENCIA: 99 HP, PESO: 8 TONELADAS</v>
          </cell>
          <cell r="E118">
            <v>102272.6978364276</v>
          </cell>
          <cell r="F118" t="str">
            <v>H</v>
          </cell>
          <cell r="G118" t="str">
            <v>INVIAS 2022-2</v>
          </cell>
          <cell r="H118">
            <v>121704.51042534884</v>
          </cell>
        </row>
        <row r="119">
          <cell r="B119" t="str">
            <v>MEQ-71</v>
          </cell>
          <cell r="C119" t="str">
            <v>-</v>
          </cell>
          <cell r="D119" t="str">
            <v>COMPACTADOR DE RODILLO, POTENCIA 105 HP, PESO DE 6 TONELADAS</v>
          </cell>
          <cell r="E119">
            <v>96889.924266089307</v>
          </cell>
          <cell r="F119" t="str">
            <v>H</v>
          </cell>
          <cell r="G119" t="str">
            <v>INVIAS 2022-2</v>
          </cell>
          <cell r="H119">
            <v>115299.00987664626</v>
          </cell>
        </row>
        <row r="120">
          <cell r="B120" t="str">
            <v>MEQ-72</v>
          </cell>
          <cell r="C120" t="str">
            <v>-</v>
          </cell>
          <cell r="D120" t="str">
            <v>COMPACTADOR MANUAL (SALTARÍN) PESO DE OPERACIÓN (KG.) 52, FUERZA DE IMPACTO POR GOLPE (KN) 12</v>
          </cell>
          <cell r="E120">
            <v>7757.1428571428578</v>
          </cell>
          <cell r="F120" t="str">
            <v>H</v>
          </cell>
          <cell r="G120" t="str">
            <v>INVIAS 2022-2</v>
          </cell>
          <cell r="H120">
            <v>9231</v>
          </cell>
        </row>
        <row r="121">
          <cell r="B121" t="str">
            <v>MEQ-73</v>
          </cell>
          <cell r="C121" t="str">
            <v>-</v>
          </cell>
          <cell r="D121" t="str">
            <v>COMPACTADOR MANUAL DE RODILLO</v>
          </cell>
          <cell r="E121">
            <v>7757.5266160757747</v>
          </cell>
          <cell r="F121" t="str">
            <v>H</v>
          </cell>
          <cell r="G121" t="str">
            <v>INVIAS 2022-2</v>
          </cell>
          <cell r="H121">
            <v>9231.4566731301711</v>
          </cell>
        </row>
        <row r="122">
          <cell r="B122" t="str">
            <v>MEQ-74</v>
          </cell>
          <cell r="C122" t="str">
            <v>-</v>
          </cell>
          <cell r="D122" t="str">
            <v>COMPACTADOR MANUAL VIBRATORIO (CANGURO) (APISONADORES), POTENCIA APROXIMADA 5 HP</v>
          </cell>
          <cell r="E122">
            <v>20574.47603457173</v>
          </cell>
          <cell r="F122" t="str">
            <v>H</v>
          </cell>
          <cell r="G122" t="str">
            <v>INVIAS 2022-2</v>
          </cell>
          <cell r="H122">
            <v>24483.626481140356</v>
          </cell>
        </row>
        <row r="123">
          <cell r="B123" t="str">
            <v>MEQ-75</v>
          </cell>
          <cell r="C123" t="str">
            <v>-</v>
          </cell>
          <cell r="D123" t="str">
            <v>COMPACTADOR MANUAL VIBRATORIO (RANA) CON MOTOR DE 6 HP</v>
          </cell>
          <cell r="E123">
            <v>7757.5266160757747</v>
          </cell>
          <cell r="F123" t="str">
            <v>H</v>
          </cell>
          <cell r="G123" t="str">
            <v>INVIAS 2022-2</v>
          </cell>
          <cell r="H123">
            <v>9231.4566731301711</v>
          </cell>
        </row>
        <row r="124">
          <cell r="B124" t="str">
            <v>MEQ-76</v>
          </cell>
          <cell r="C124" t="str">
            <v>-</v>
          </cell>
          <cell r="D124" t="str">
            <v>COMPACTADOR NEUMÁTICO DE POTENCIA 70 HP, PESO DE 13 TON</v>
          </cell>
          <cell r="E124">
            <v>5722.024005443649</v>
          </cell>
          <cell r="F124" t="str">
            <v>H</v>
          </cell>
          <cell r="G124" t="str">
            <v>INVIAS 2022-2</v>
          </cell>
          <cell r="H124">
            <v>6809.2085664779424</v>
          </cell>
        </row>
        <row r="125">
          <cell r="B125" t="str">
            <v>MEQ-77</v>
          </cell>
          <cell r="C125" t="str">
            <v>-</v>
          </cell>
          <cell r="D125" t="str">
            <v>COMPACTADOR NEUMÁTICO PESO 3,5 TON</v>
          </cell>
          <cell r="E125">
            <v>96889.924266089307</v>
          </cell>
          <cell r="F125" t="str">
            <v>H</v>
          </cell>
          <cell r="G125" t="str">
            <v>INVIAS 2022-2</v>
          </cell>
          <cell r="H125">
            <v>115299.00987664626</v>
          </cell>
        </row>
        <row r="126">
          <cell r="B126" t="str">
            <v>MEQ-78</v>
          </cell>
          <cell r="C126" t="str">
            <v>-</v>
          </cell>
          <cell r="D126" t="str">
            <v>COMPACTADOR VIBRATORIO POTENCIA APROXIMADA DE 15 KW</v>
          </cell>
          <cell r="E126">
            <v>75358.829984736105</v>
          </cell>
          <cell r="F126" t="str">
            <v>H</v>
          </cell>
          <cell r="G126" t="str">
            <v>INVIAS 2022-2</v>
          </cell>
          <cell r="H126">
            <v>89677.007681835967</v>
          </cell>
        </row>
        <row r="127">
          <cell r="B127" t="str">
            <v>MEQ-79</v>
          </cell>
          <cell r="C127" t="str">
            <v>-</v>
          </cell>
          <cell r="D127" t="str">
            <v>COMPRESOR (BARRIDO Y SOPLADO)</v>
          </cell>
          <cell r="E127">
            <v>62400.287876634517</v>
          </cell>
          <cell r="F127" t="str">
            <v>H</v>
          </cell>
          <cell r="G127" t="str">
            <v>INVIAS 2022-2</v>
          </cell>
          <cell r="H127">
            <v>74256.34257319507</v>
          </cell>
        </row>
        <row r="128">
          <cell r="B128" t="str">
            <v>MEQ-80</v>
          </cell>
          <cell r="C128" t="str">
            <v>-</v>
          </cell>
          <cell r="D128" t="str">
            <v>COMPRESOR PARA PENETRAR ROCA</v>
          </cell>
          <cell r="E128">
            <v>53827.735703382932</v>
          </cell>
          <cell r="F128" t="str">
            <v>H</v>
          </cell>
          <cell r="G128" t="str">
            <v>INVIAS 2022-2</v>
          </cell>
          <cell r="H128">
            <v>64055.005487025686</v>
          </cell>
        </row>
        <row r="129">
          <cell r="B129" t="str">
            <v>MEQ-81</v>
          </cell>
          <cell r="C129" t="str">
            <v>-</v>
          </cell>
          <cell r="D129" t="str">
            <v>COMPRESOR PORTÁTIL DE 70 A 120 HP, CON MARTILLO</v>
          </cell>
          <cell r="E129">
            <v>70564.090501913772</v>
          </cell>
          <cell r="F129" t="str">
            <v>H</v>
          </cell>
          <cell r="G129" t="str">
            <v>INVIAS 2022-2</v>
          </cell>
          <cell r="H129">
            <v>83971.267697277377</v>
          </cell>
        </row>
        <row r="130">
          <cell r="B130" t="str">
            <v>MEQ-82</v>
          </cell>
          <cell r="C130" t="str">
            <v>-</v>
          </cell>
          <cell r="D130" t="str">
            <v xml:space="preserve">CORTADORA DE ADOQUINES </v>
          </cell>
          <cell r="E130">
            <v>80196.732251662732</v>
          </cell>
          <cell r="F130" t="str">
            <v>H</v>
          </cell>
          <cell r="G130" t="str">
            <v>INVIAS 2022-2</v>
          </cell>
          <cell r="H130">
            <v>95434.111379478651</v>
          </cell>
        </row>
        <row r="131">
          <cell r="B131" t="str">
            <v>MEQ-83</v>
          </cell>
          <cell r="C131" t="str">
            <v>-</v>
          </cell>
          <cell r="D131" t="str">
            <v>CORTADORA DE PAVIMENTO, PROFUNDIDAD DE CORTE: 16- 19 CM. CAPACIDAD DE DISCO: DESDE 12" HASTA 20" DE DIÁMETRO</v>
          </cell>
          <cell r="E131">
            <v>5752.2312885803576</v>
          </cell>
          <cell r="F131" t="str">
            <v>H</v>
          </cell>
          <cell r="G131" t="str">
            <v>INVIAS 2022-2</v>
          </cell>
          <cell r="H131">
            <v>6845.1552334106254</v>
          </cell>
        </row>
        <row r="132">
          <cell r="B132" t="str">
            <v>MEQ-84</v>
          </cell>
          <cell r="C132" t="str">
            <v>-</v>
          </cell>
          <cell r="D132" t="str">
            <v>DERRETIDORA DE ASFALTO (CRAFCO O SIMILAR)</v>
          </cell>
          <cell r="E132">
            <v>10837.599046628562</v>
          </cell>
          <cell r="F132" t="str">
            <v>H</v>
          </cell>
          <cell r="G132" t="str">
            <v>INVIAS 2022-2</v>
          </cell>
          <cell r="H132">
            <v>12896.742865487988</v>
          </cell>
        </row>
        <row r="133">
          <cell r="B133" t="str">
            <v>MEQ-85</v>
          </cell>
          <cell r="C133" t="str">
            <v>-</v>
          </cell>
          <cell r="D133" t="str">
            <v>DIFERENCIAL DE 2 TONELADAS</v>
          </cell>
          <cell r="E133">
            <v>2772.1232660525193</v>
          </cell>
          <cell r="F133" t="str">
            <v>H</v>
          </cell>
          <cell r="G133" t="str">
            <v>INVIAS 2022-2</v>
          </cell>
          <cell r="H133">
            <v>3298.8266866024978</v>
          </cell>
        </row>
        <row r="134">
          <cell r="B134" t="str">
            <v>MEQ-86</v>
          </cell>
          <cell r="C134" t="str">
            <v>-</v>
          </cell>
          <cell r="D134" t="str">
            <v>DIFERENCIAL DE 3 TONELADAS</v>
          </cell>
          <cell r="E134">
            <v>2260.7648995420832</v>
          </cell>
          <cell r="F134" t="str">
            <v>H</v>
          </cell>
          <cell r="G134" t="str">
            <v>INVIAS 2022-2</v>
          </cell>
          <cell r="H134">
            <v>2690.3102304550789</v>
          </cell>
        </row>
        <row r="135">
          <cell r="B135" t="str">
            <v>MEQ-87</v>
          </cell>
          <cell r="C135" t="str">
            <v>-</v>
          </cell>
          <cell r="D135" t="str">
            <v>EQUIPO AUTOPROPULSADO PARA APLICACIÓN DE PINTURA TERMOPLÁSTICA (NTC 4744-2)</v>
          </cell>
          <cell r="E135">
            <v>2583.731313762381</v>
          </cell>
          <cell r="F135" t="str">
            <v>H</v>
          </cell>
          <cell r="G135" t="str">
            <v>INVIAS 2022-2</v>
          </cell>
          <cell r="H135">
            <v>3074.6402633772332</v>
          </cell>
        </row>
        <row r="136">
          <cell r="B136" t="str">
            <v>MEQ-88</v>
          </cell>
          <cell r="C136" t="str">
            <v>-</v>
          </cell>
          <cell r="D136" t="str">
            <v>EQUIPO DE ACARREO INTERNO</v>
          </cell>
          <cell r="E136">
            <v>97283.249817180011</v>
          </cell>
          <cell r="F136" t="str">
            <v>H</v>
          </cell>
          <cell r="G136" t="str">
            <v>INVIAS 2022-2</v>
          </cell>
          <cell r="H136">
            <v>115767.06728244422</v>
          </cell>
        </row>
        <row r="137">
          <cell r="B137" t="str">
            <v>MEQ-89</v>
          </cell>
          <cell r="C137" t="str">
            <v>-</v>
          </cell>
          <cell r="D137" t="str">
            <v>EQUIPO DE IZAJE</v>
          </cell>
          <cell r="E137">
            <v>40748.048261374359</v>
          </cell>
          <cell r="F137" t="str">
            <v>H</v>
          </cell>
          <cell r="G137" t="str">
            <v>INVIAS 2022-2</v>
          </cell>
          <cell r="H137">
            <v>48490.177431035489</v>
          </cell>
        </row>
        <row r="138">
          <cell r="B138" t="str">
            <v>MEQ-90</v>
          </cell>
          <cell r="C138" t="str">
            <v>-</v>
          </cell>
          <cell r="D138" t="str">
            <v>EQUIPO DE MEDICIÓN (DEFORMÍMETROS ELÉCTRICOS, MECÁNICOS, CELDAS DE CARGA, ETC.) PARA PRUEBA DE CARGA</v>
          </cell>
          <cell r="E138">
            <v>108560.1392337135</v>
          </cell>
          <cell r="F138" t="str">
            <v>H</v>
          </cell>
          <cell r="G138" t="str">
            <v>INVIAS 2022-2</v>
          </cell>
          <cell r="H138">
            <v>129186.56568811907</v>
          </cell>
        </row>
        <row r="139">
          <cell r="B139" t="str">
            <v>MEQ-91</v>
          </cell>
          <cell r="C139" t="str">
            <v>-</v>
          </cell>
          <cell r="D139" t="str">
            <v>EQUIPO DE OXICORTE Y SOLDADURA, CAPACIDAD DE CORTE 6"-14"</v>
          </cell>
          <cell r="E139">
            <v>127244.56876184451</v>
          </cell>
          <cell r="F139" t="str">
            <v>U</v>
          </cell>
          <cell r="G139" t="str">
            <v>INVIAS 2022-2</v>
          </cell>
          <cell r="H139">
            <v>151421.03682659497</v>
          </cell>
        </row>
        <row r="140">
          <cell r="B140" t="str">
            <v>MEQ-92</v>
          </cell>
          <cell r="C140" t="str">
            <v>-</v>
          </cell>
          <cell r="D140" t="str">
            <v>EQUIPO DE PERFORACIÓN (TRACKDRILL), POTENCIA APROXIMADA 40 HP, 2100 GOLPES / MINUTO</v>
          </cell>
          <cell r="E140">
            <v>18093.356538952248</v>
          </cell>
          <cell r="F140" t="str">
            <v>H</v>
          </cell>
          <cell r="G140" t="str">
            <v>INVIAS 2022-2</v>
          </cell>
          <cell r="H140">
            <v>21531.094281353173</v>
          </cell>
        </row>
        <row r="141">
          <cell r="B141" t="str">
            <v>MEQ-93</v>
          </cell>
          <cell r="C141" t="str">
            <v>-</v>
          </cell>
          <cell r="D141" t="str">
            <v>EQUIPO DE PINTURA (COMPRESOR). PRESIÓN MÁXIMA DE TRABAJO 7 HP</v>
          </cell>
          <cell r="E141">
            <v>158184.52740443411</v>
          </cell>
          <cell r="F141" t="str">
            <v>H</v>
          </cell>
          <cell r="G141" t="str">
            <v>INVIAS 2022-2</v>
          </cell>
          <cell r="H141">
            <v>188239.58761127657</v>
          </cell>
        </row>
        <row r="142">
          <cell r="B142" t="str">
            <v>MEQ-94</v>
          </cell>
          <cell r="C142" t="str">
            <v>-</v>
          </cell>
          <cell r="D142" t="str">
            <v>EQUIPO DE RAYOS X Y/O ULTRASONIDO INDUSTRIAL</v>
          </cell>
          <cell r="E142">
            <v>6728.9192968363413</v>
          </cell>
          <cell r="F142" t="str">
            <v>H</v>
          </cell>
          <cell r="G142" t="str">
            <v>INVIAS 2022-2</v>
          </cell>
          <cell r="H142">
            <v>8007.4139632352462</v>
          </cell>
        </row>
        <row r="143">
          <cell r="B143" t="str">
            <v>MEQ-95</v>
          </cell>
          <cell r="C143" t="str">
            <v>-</v>
          </cell>
          <cell r="D143" t="str">
            <v>EQUIPO DE SANDBLASTING Y PINTURA, COMPRESORA 250CFM A 100 PSI, PULMÓN DE 70 GAL (250 L) PARA 160 PSI</v>
          </cell>
          <cell r="E143">
            <v>89738.380390161285</v>
          </cell>
          <cell r="F143" t="str">
            <v>H</v>
          </cell>
          <cell r="G143" t="str">
            <v>INVIAS 2022-2</v>
          </cell>
          <cell r="H143">
            <v>106788.67266429192</v>
          </cell>
        </row>
        <row r="144">
          <cell r="B144" t="str">
            <v>MEQ-96</v>
          </cell>
          <cell r="C144" t="str">
            <v>-</v>
          </cell>
          <cell r="D144" t="str">
            <v>EQUIPO DE SOLDADURA 250 AMP</v>
          </cell>
          <cell r="E144">
            <v>34861.9163591451</v>
          </cell>
          <cell r="F144" t="str">
            <v>H</v>
          </cell>
          <cell r="G144" t="str">
            <v>INVIAS 2022-2</v>
          </cell>
          <cell r="H144">
            <v>41485.68046738267</v>
          </cell>
        </row>
        <row r="145">
          <cell r="B145" t="str">
            <v>MEQ-97</v>
          </cell>
          <cell r="C145" t="str">
            <v>-</v>
          </cell>
          <cell r="D145" t="str">
            <v>EQUIPO DE SOLDADURA 400 AMP</v>
          </cell>
          <cell r="E145">
            <v>10991.239533768125</v>
          </cell>
          <cell r="F145" t="str">
            <v>H</v>
          </cell>
          <cell r="G145" t="str">
            <v>INVIAS 2022-2</v>
          </cell>
          <cell r="H145">
            <v>13079.575045184069</v>
          </cell>
        </row>
        <row r="146">
          <cell r="B146" t="str">
            <v>MEQ-98</v>
          </cell>
          <cell r="C146" t="str">
            <v>-</v>
          </cell>
          <cell r="D146" t="str">
            <v>EQUIPO DE SOLDADURA 600 AMP</v>
          </cell>
          <cell r="E146">
            <v>18093.356538952248</v>
          </cell>
          <cell r="F146" t="str">
            <v>H</v>
          </cell>
          <cell r="G146" t="str">
            <v>INVIAS 2022-2</v>
          </cell>
          <cell r="H146">
            <v>21531.094281353173</v>
          </cell>
        </row>
        <row r="147">
          <cell r="B147" t="str">
            <v>MEQ-99</v>
          </cell>
          <cell r="C147" t="str">
            <v>-</v>
          </cell>
          <cell r="D147" t="str">
            <v>EQUIPO DE TOPOGRAFÍA TEODOLITO ELECTRÓNICO CON ABERTURA DE ANTEOJO DE 42- 45 MM. AUMENTO DEL ANTEOJO: 30X.DISTANCIA MÍNIMA DE ENFOQUE: 1 - 1.5 M. PRECISIÓN: 5´´</v>
          </cell>
          <cell r="E147">
            <v>27140.034808428376</v>
          </cell>
          <cell r="F147" t="str">
            <v>H</v>
          </cell>
          <cell r="G147" t="str">
            <v>INVIAS 2022-2</v>
          </cell>
          <cell r="H147">
            <v>32296.641422029767</v>
          </cell>
        </row>
        <row r="148">
          <cell r="B148" t="str">
            <v>MEQ-100</v>
          </cell>
          <cell r="C148" t="str">
            <v>-</v>
          </cell>
          <cell r="D148" t="str">
            <v>ESPARCIDOR DE GRAVILLA, ANCHO DE ESPARCIMIENTO 3 - 7.5 M</v>
          </cell>
          <cell r="E148">
            <v>11728.091786641933</v>
          </cell>
          <cell r="F148" t="str">
            <v>H</v>
          </cell>
          <cell r="G148" t="str">
            <v>INVIAS 2022-2</v>
          </cell>
          <cell r="H148">
            <v>13956.429226103901</v>
          </cell>
        </row>
        <row r="149">
          <cell r="B149" t="str">
            <v>MEQ-101</v>
          </cell>
          <cell r="C149" t="str">
            <v>-</v>
          </cell>
          <cell r="D149" t="str">
            <v>ESTACIÓN TOTAL CON PRECISIÓN ANGULAR DE 6". PRECISIÓN LINEAL 2 MM ± 2 PPM</v>
          </cell>
          <cell r="E149">
            <v>78235.808263169951</v>
          </cell>
          <cell r="F149" t="str">
            <v>H</v>
          </cell>
          <cell r="G149" t="str">
            <v>INVIAS 2022-2</v>
          </cell>
          <cell r="H149">
            <v>93100.611833172239</v>
          </cell>
        </row>
        <row r="150">
          <cell r="B150" t="str">
            <v>MEQ-102</v>
          </cell>
          <cell r="C150" t="str">
            <v>-</v>
          </cell>
          <cell r="D150" t="str">
            <v>FORMALETA METÁLICA PARA BARANDA DE CONCRETO (M)</v>
          </cell>
          <cell r="E150">
            <v>15115.391753923661</v>
          </cell>
          <cell r="F150" t="str">
            <v>H</v>
          </cell>
          <cell r="G150" t="str">
            <v>INVIAS 2022-2</v>
          </cell>
          <cell r="H150">
            <v>17987.316187169155</v>
          </cell>
        </row>
        <row r="151">
          <cell r="B151" t="str">
            <v>MEQ-103</v>
          </cell>
          <cell r="C151" t="str">
            <v>-</v>
          </cell>
          <cell r="D151" t="str">
            <v>FORMALETA METÁLICA PARA CONCRETO (M2)</v>
          </cell>
          <cell r="E151">
            <v>1172.998574823534</v>
          </cell>
          <cell r="F151" t="str">
            <v>H</v>
          </cell>
          <cell r="G151" t="str">
            <v>INVIAS 2022-2</v>
          </cell>
          <cell r="H151">
            <v>1395.8683040400053</v>
          </cell>
        </row>
        <row r="152">
          <cell r="B152" t="str">
            <v>MEQ-104</v>
          </cell>
          <cell r="C152" t="str">
            <v>-</v>
          </cell>
          <cell r="D152" t="str">
            <v>FORMALETA METÁLICA PARA DEFENSA DE CONCRETO (M)</v>
          </cell>
          <cell r="E152">
            <v>706.74631110358894</v>
          </cell>
          <cell r="F152" t="str">
            <v>H</v>
          </cell>
          <cell r="G152" t="str">
            <v>INVIAS 2022-2</v>
          </cell>
          <cell r="H152">
            <v>841.02811021327079</v>
          </cell>
        </row>
        <row r="153">
          <cell r="B153" t="str">
            <v>MEQ-105</v>
          </cell>
          <cell r="C153" t="str">
            <v>-</v>
          </cell>
          <cell r="D153" t="str">
            <v>FORMALETA METÁLICA PARA FABRICACIÓN DE PANELES DE CONCRETO (M2)</v>
          </cell>
          <cell r="E153">
            <v>1269.7162738339216</v>
          </cell>
          <cell r="F153" t="str">
            <v>H</v>
          </cell>
          <cell r="G153" t="str">
            <v>INVIAS 2022-2</v>
          </cell>
          <cell r="H153">
            <v>1510.9623658623666</v>
          </cell>
        </row>
        <row r="154">
          <cell r="B154" t="str">
            <v>MEQ-106</v>
          </cell>
          <cell r="C154" t="str">
            <v>-</v>
          </cell>
          <cell r="D154" t="str">
            <v>FORMALETA METÁLICA PARA PAVIMENTO EN CONCRETO HIDRÁULICO (M)</v>
          </cell>
          <cell r="E154">
            <v>1232.6116609167598</v>
          </cell>
          <cell r="F154" t="str">
            <v>H</v>
          </cell>
          <cell r="G154" t="str">
            <v>INVIAS 2022-2</v>
          </cell>
          <cell r="H154">
            <v>1466.8078764909442</v>
          </cell>
        </row>
        <row r="155">
          <cell r="B155" t="str">
            <v>MEQ-107</v>
          </cell>
          <cell r="C155" t="str">
            <v>-</v>
          </cell>
          <cell r="D155" t="str">
            <v>FORMALETA METÁLICA PARA PILOTES DE CONCRETO PREFABRICADO IN SITU (M)</v>
          </cell>
          <cell r="E155">
            <v>796.77793814568111</v>
          </cell>
          <cell r="F155" t="str">
            <v>H</v>
          </cell>
          <cell r="G155" t="str">
            <v>INVIAS 2022-2</v>
          </cell>
          <cell r="H155">
            <v>948.16574639336045</v>
          </cell>
        </row>
        <row r="156">
          <cell r="B156" t="str">
            <v>MEQ-108</v>
          </cell>
          <cell r="C156" t="str">
            <v>-</v>
          </cell>
          <cell r="D156" t="str">
            <v>FORMALETA PARA CAMISA DE PILOTE</v>
          </cell>
          <cell r="E156">
            <v>2021.8460848741504</v>
          </cell>
          <cell r="F156" t="str">
            <v>H</v>
          </cell>
          <cell r="G156" t="str">
            <v>INVIAS 2022-2</v>
          </cell>
          <cell r="H156">
            <v>2405.9968410002389</v>
          </cell>
        </row>
        <row r="157">
          <cell r="B157" t="str">
            <v>MEQ-109</v>
          </cell>
          <cell r="C157" t="str">
            <v>-</v>
          </cell>
          <cell r="D157" t="str">
            <v>FORMALETA, PLATINA Y ACCESORIOS (GLO)</v>
          </cell>
          <cell r="E157">
            <v>861.24377125412707</v>
          </cell>
          <cell r="F157" t="str">
            <v>H</v>
          </cell>
          <cell r="G157" t="str">
            <v>INVIAS 2022-2</v>
          </cell>
          <cell r="H157">
            <v>1024.8800877924111</v>
          </cell>
        </row>
        <row r="158">
          <cell r="B158" t="str">
            <v>MEQ-110</v>
          </cell>
          <cell r="C158" t="str">
            <v>-</v>
          </cell>
          <cell r="D158" t="str">
            <v>FORMALETA, PLATINA Y ACCESORIOS (M)</v>
          </cell>
          <cell r="E158">
            <v>4166.6344204221332</v>
          </cell>
          <cell r="F158" t="str">
            <v>GLO</v>
          </cell>
          <cell r="G158" t="str">
            <v>INVIAS 2022-2</v>
          </cell>
          <cell r="H158">
            <v>4958.294960302338</v>
          </cell>
        </row>
        <row r="159">
          <cell r="B159" t="str">
            <v>MEQ-111</v>
          </cell>
          <cell r="C159" t="str">
            <v>-</v>
          </cell>
          <cell r="D159" t="str">
            <v>FRESADORA DE PAVIMENTO, ANCHO DE TRABAJO 1.3 M A 1.5 M, POTENCIA APROXIMADA 430 HP, PROFUNDIDAD DE CORTE 30 CM</v>
          </cell>
          <cell r="E159">
            <v>565.41739184225776</v>
          </cell>
          <cell r="F159" t="str">
            <v>M</v>
          </cell>
          <cell r="G159" t="str">
            <v>INVIAS 2022-2</v>
          </cell>
          <cell r="H159">
            <v>672.84669629228665</v>
          </cell>
        </row>
        <row r="160">
          <cell r="B160" t="str">
            <v>MEQ-112</v>
          </cell>
          <cell r="C160" t="str">
            <v>-</v>
          </cell>
          <cell r="D160" t="str">
            <v>FRESADORA DE PAVIMENTO, ANCHO DE TRABAJO 2 M, CON TAMBOR ESPECIAL DE PUNTAS DE ACERO DE ALTA DUREZA, PROFUNDIDAD DE CORTE MENOR A 2.5 CM PARA MICROFRESADO (W2000 O SIMILARES)</v>
          </cell>
          <cell r="E160">
            <v>340460.85337390198</v>
          </cell>
          <cell r="F160" t="str">
            <v>H</v>
          </cell>
          <cell r="G160" t="str">
            <v>INVIAS 2022-2</v>
          </cell>
          <cell r="H160">
            <v>405148.41551494336</v>
          </cell>
        </row>
        <row r="161">
          <cell r="B161" t="str">
            <v>MEQ-113</v>
          </cell>
          <cell r="C161" t="str">
            <v>-</v>
          </cell>
          <cell r="D161" t="str">
            <v>FRESADORA DE PAVIMENTO, ANCHO DE TRABAJO 2 M, POTENCIA APROXIMADA 580 HP, PROFUNDIDAD DE CORTE 30 CM</v>
          </cell>
          <cell r="E161">
            <v>214539.72953123428</v>
          </cell>
          <cell r="F161" t="str">
            <v>H</v>
          </cell>
          <cell r="G161" t="str">
            <v>INVIAS 2022-2</v>
          </cell>
          <cell r="H161">
            <v>255302.27814216877</v>
          </cell>
        </row>
        <row r="162">
          <cell r="B162" t="str">
            <v>MEQ-114</v>
          </cell>
          <cell r="C162" t="str">
            <v>-</v>
          </cell>
          <cell r="D162" t="str">
            <v>GATO PARA TENSIONAMIENTO, FUERZA MAX 300 TONELADAS</v>
          </cell>
          <cell r="E162">
            <v>336958.05487204844</v>
          </cell>
          <cell r="F162" t="str">
            <v>H</v>
          </cell>
          <cell r="G162" t="str">
            <v>INVIAS 2022-2</v>
          </cell>
          <cell r="H162">
            <v>400980.08529773762</v>
          </cell>
        </row>
        <row r="163">
          <cell r="B163" t="str">
            <v>MEQ-115</v>
          </cell>
          <cell r="C163" t="str">
            <v>-</v>
          </cell>
          <cell r="D163" t="str">
            <v>GRÚA CAPACIDAD 10 TONELADAS</v>
          </cell>
          <cell r="E163">
            <v>149121.4431528702</v>
          </cell>
          <cell r="F163" t="str">
            <v>H</v>
          </cell>
          <cell r="G163" t="str">
            <v>INVIAS 2022-2</v>
          </cell>
          <cell r="H163">
            <v>177454.51735191554</v>
          </cell>
        </row>
        <row r="164">
          <cell r="B164" t="str">
            <v>MEQ-116</v>
          </cell>
          <cell r="C164" t="str">
            <v>-</v>
          </cell>
          <cell r="D164" t="str">
            <v>GRÚA CAPACIDAD 15 TONELADAS</v>
          </cell>
          <cell r="E164">
            <v>90466.782694761219</v>
          </cell>
          <cell r="F164" t="str">
            <v>H</v>
          </cell>
          <cell r="G164" t="str">
            <v>INVIAS 2022-2</v>
          </cell>
          <cell r="H164">
            <v>107655.47140676585</v>
          </cell>
        </row>
        <row r="165">
          <cell r="B165" t="str">
            <v>MEQ-117</v>
          </cell>
          <cell r="C165" t="str">
            <v>-</v>
          </cell>
          <cell r="D165" t="str">
            <v>GRÚA TELESCÓPICA CAPACIDAD 50 TONELADAS</v>
          </cell>
          <cell r="E165">
            <v>135700.17404214185</v>
          </cell>
          <cell r="F165" t="str">
            <v>H</v>
          </cell>
          <cell r="G165" t="str">
            <v>INVIAS 2022-2</v>
          </cell>
          <cell r="H165">
            <v>161483.2071101488</v>
          </cell>
        </row>
        <row r="166">
          <cell r="B166" t="str">
            <v>MEQ-118</v>
          </cell>
          <cell r="C166" t="str">
            <v>-</v>
          </cell>
          <cell r="D166" t="str">
            <v>GRÚA TORRE CAPACIDAD 1 TONELADA EN LA PUNTA</v>
          </cell>
          <cell r="E166">
            <v>294017.043757974</v>
          </cell>
          <cell r="F166" t="str">
            <v>H</v>
          </cell>
          <cell r="G166" t="str">
            <v>INVIAS 2022-2</v>
          </cell>
          <cell r="H166">
            <v>349880.28207198903</v>
          </cell>
        </row>
        <row r="167">
          <cell r="B167" t="str">
            <v>MEQ-119</v>
          </cell>
          <cell r="C167" t="str">
            <v>-</v>
          </cell>
          <cell r="D167" t="str">
            <v>GUADAÑADORA CILINDRAJE 38-58 CM3</v>
          </cell>
          <cell r="E167">
            <v>134491.65613661887</v>
          </cell>
          <cell r="F167" t="str">
            <v>H</v>
          </cell>
          <cell r="G167" t="str">
            <v>INVIAS 2022-2</v>
          </cell>
          <cell r="H167">
            <v>160045.07080257643</v>
          </cell>
        </row>
        <row r="168">
          <cell r="B168" t="str">
            <v>MEQ-120</v>
          </cell>
          <cell r="C168" t="str">
            <v>-</v>
          </cell>
          <cell r="D168" t="str">
            <v>LANZA DE AIRE COMPRIMIDO CALIENTE, VELOCIDAD DE DESCARGUE 1000 M/S, TEMPERATURA DEL AIRE A PRESIÓN 1000 °C</v>
          </cell>
          <cell r="E168">
            <v>4523.3391347380621</v>
          </cell>
          <cell r="F168" t="str">
            <v>H</v>
          </cell>
          <cell r="G168" t="str">
            <v>INVIAS 2022-2</v>
          </cell>
          <cell r="H168">
            <v>5382.7735703382932</v>
          </cell>
        </row>
        <row r="169">
          <cell r="B169" t="str">
            <v>MEQ-121</v>
          </cell>
          <cell r="C169" t="str">
            <v>-</v>
          </cell>
          <cell r="D169" t="str">
            <v>MANÓMETRO CABLE DE ACERO PARA BAJAR LA CELDA</v>
          </cell>
          <cell r="E169">
            <v>55267.19463330102</v>
          </cell>
          <cell r="F169" t="str">
            <v>H</v>
          </cell>
          <cell r="G169" t="str">
            <v>INVIAS 2022-2</v>
          </cell>
          <cell r="H169">
            <v>65767.961613628213</v>
          </cell>
        </row>
        <row r="170">
          <cell r="B170" t="str">
            <v>MEQ-122</v>
          </cell>
          <cell r="C170" t="str">
            <v>-</v>
          </cell>
          <cell r="D170" t="str">
            <v>MÁQUINA ESTABILIZADORA CON CÁMARA DE TAMBOR ROTATORIO DE PASO SENCILLO</v>
          </cell>
          <cell r="E170">
            <v>1289731.6899857237</v>
          </cell>
          <cell r="F170" t="str">
            <v>H</v>
          </cell>
          <cell r="G170" t="str">
            <v>INVIAS 2022-2</v>
          </cell>
          <cell r="H170">
            <v>1534780.7110830112</v>
          </cell>
        </row>
        <row r="171">
          <cell r="B171" t="str">
            <v>MEQ-123</v>
          </cell>
          <cell r="C171" t="str">
            <v>-</v>
          </cell>
          <cell r="D171" t="str">
            <v>MÁQUINA HIDROSEMBRADORA 1000 - 4000 LITROS</v>
          </cell>
          <cell r="E171">
            <v>196933.51700850978</v>
          </cell>
          <cell r="F171" t="str">
            <v>H</v>
          </cell>
          <cell r="G171" t="str">
            <v>INVIAS 2022-2</v>
          </cell>
          <cell r="H171">
            <v>234350.88524012663</v>
          </cell>
        </row>
        <row r="172">
          <cell r="B172" t="str">
            <v>MEQ-124</v>
          </cell>
          <cell r="C172" t="str">
            <v>-</v>
          </cell>
          <cell r="D172" t="str">
            <v>MÁQUINA TÉRMICA PARA APLICACIÓN DE ADHESIVO PARA TACHA</v>
          </cell>
          <cell r="E172">
            <v>35365.357232999966</v>
          </cell>
          <cell r="F172" t="str">
            <v>H</v>
          </cell>
          <cell r="G172" t="str">
            <v>INVIAS 2022-2</v>
          </cell>
          <cell r="H172">
            <v>42084.775107269954</v>
          </cell>
        </row>
        <row r="173">
          <cell r="B173" t="str">
            <v>MEQ-125</v>
          </cell>
          <cell r="C173" t="str">
            <v>-</v>
          </cell>
          <cell r="D173" t="str">
            <v>MEZCLADORA DE CONCRETO TIPO TROMPO</v>
          </cell>
          <cell r="E173">
            <v>35011.8688356149</v>
          </cell>
          <cell r="F173" t="str">
            <v>H</v>
          </cell>
          <cell r="G173" t="str">
            <v>INVIAS 2022-2</v>
          </cell>
          <cell r="H173">
            <v>41664.123914381729</v>
          </cell>
        </row>
        <row r="174">
          <cell r="B174" t="str">
            <v>MEQ-126</v>
          </cell>
          <cell r="C174" t="str">
            <v>-</v>
          </cell>
          <cell r="D174" t="str">
            <v>MINIRETROEXCAVADORA SOBRE NEUMÁTICOS DE 37,5 KW</v>
          </cell>
          <cell r="E174">
            <v>7056.4090501913788</v>
          </cell>
          <cell r="F174" t="str">
            <v>H</v>
          </cell>
          <cell r="G174" t="str">
            <v>INVIAS 2022-2</v>
          </cell>
          <cell r="H174">
            <v>8397.1267697277399</v>
          </cell>
        </row>
        <row r="175">
          <cell r="B175" t="str">
            <v>MEQ-127</v>
          </cell>
          <cell r="C175" t="str">
            <v>-</v>
          </cell>
          <cell r="D175" t="str">
            <v>MONTACARGAS CAPACIDAD 2-10 TONELADAS</v>
          </cell>
          <cell r="E175">
            <v>90466.782694761219</v>
          </cell>
          <cell r="F175" t="str">
            <v>H</v>
          </cell>
          <cell r="G175" t="str">
            <v>INVIAS 2022-2</v>
          </cell>
          <cell r="H175">
            <v>107655.47140676585</v>
          </cell>
        </row>
        <row r="176">
          <cell r="B176" t="str">
            <v>MEQ-128</v>
          </cell>
          <cell r="C176" t="str">
            <v>-</v>
          </cell>
          <cell r="D176" t="str">
            <v>MOTOBOMBA 3 PULGADAS</v>
          </cell>
          <cell r="E176">
            <v>72373.426155808993</v>
          </cell>
          <cell r="F176" t="str">
            <v>H</v>
          </cell>
          <cell r="G176" t="str">
            <v>INVIAS 2022-2</v>
          </cell>
          <cell r="H176">
            <v>86124.377125412691</v>
          </cell>
        </row>
        <row r="177">
          <cell r="B177" t="str">
            <v>MEQ-129</v>
          </cell>
          <cell r="C177" t="str">
            <v>-</v>
          </cell>
          <cell r="D177" t="str">
            <v>MOTOBOMBA 4 PULGADAS</v>
          </cell>
          <cell r="E177">
            <v>5020.9064395592486</v>
          </cell>
          <cell r="F177" t="str">
            <v>H</v>
          </cell>
          <cell r="G177" t="str">
            <v>INVIAS 2022-2</v>
          </cell>
          <cell r="H177">
            <v>5974.8786630755058</v>
          </cell>
        </row>
        <row r="178">
          <cell r="B178" t="str">
            <v>MEQ-130</v>
          </cell>
          <cell r="C178" t="str">
            <v>-</v>
          </cell>
          <cell r="D178" t="str">
            <v xml:space="preserve">MOTOBOMBA 6 PULGADAS </v>
          </cell>
          <cell r="E178">
            <v>8021.6993485167095</v>
          </cell>
          <cell r="F178" t="str">
            <v>H</v>
          </cell>
          <cell r="G178" t="str">
            <v>INVIAS 2022-2</v>
          </cell>
          <cell r="H178">
            <v>9545.822224734884</v>
          </cell>
        </row>
        <row r="179">
          <cell r="B179" t="str">
            <v>MEQ-131</v>
          </cell>
          <cell r="C179" t="str">
            <v>-</v>
          </cell>
          <cell r="D179" t="str">
            <v>MOTONIVELADORA POTENCIA 215 HP, ANCHO DE CUCHILLA 4,27 M, PESO 18 TON</v>
          </cell>
          <cell r="E179">
            <v>18093.356538952248</v>
          </cell>
          <cell r="F179" t="str">
            <v>H</v>
          </cell>
          <cell r="G179" t="str">
            <v>INVIAS 2022-2</v>
          </cell>
          <cell r="H179">
            <v>21531.094281353173</v>
          </cell>
        </row>
        <row r="180">
          <cell r="B180" t="str">
            <v>MEQ-132</v>
          </cell>
          <cell r="C180" t="str">
            <v>-</v>
          </cell>
          <cell r="D180" t="str">
            <v>MOTONIVELADORA, POTENCIA 140 HP, ANCHO DE CUCHILLA 3,66 M, PESO 11 TON</v>
          </cell>
          <cell r="E180">
            <v>149270.19144635607</v>
          </cell>
          <cell r="F180" t="str">
            <v>H</v>
          </cell>
          <cell r="G180" t="str">
            <v>INVIAS 2022-2</v>
          </cell>
          <cell r="H180">
            <v>177631.52782116371</v>
          </cell>
        </row>
        <row r="181">
          <cell r="B181" t="str">
            <v>MEQ-133</v>
          </cell>
          <cell r="C181" t="str">
            <v>-</v>
          </cell>
          <cell r="D181" t="str">
            <v>MOTOSIERRA, 4.5 HP - 7.1 HP, LONGITUD DE ESPADA 45-90 CM</v>
          </cell>
          <cell r="E181">
            <v>150717.65996947221</v>
          </cell>
          <cell r="F181" t="str">
            <v>H</v>
          </cell>
          <cell r="G181" t="str">
            <v>INVIAS 2022-2</v>
          </cell>
          <cell r="H181">
            <v>179354.01536367193</v>
          </cell>
        </row>
        <row r="182">
          <cell r="B182" t="str">
            <v>MEQ-134</v>
          </cell>
          <cell r="C182" t="str">
            <v>-</v>
          </cell>
          <cell r="D182" t="str">
            <v>MOTOSOLDADOR, 300 AMPERIOS</v>
          </cell>
          <cell r="E182">
            <v>4523.3391347380621</v>
          </cell>
          <cell r="F182" t="str">
            <v>H</v>
          </cell>
          <cell r="G182" t="str">
            <v>INVIAS 2022-2</v>
          </cell>
          <cell r="H182">
            <v>5382.7735703382932</v>
          </cell>
        </row>
        <row r="183">
          <cell r="B183" t="str">
            <v>MEQ-135</v>
          </cell>
          <cell r="C183" t="str">
            <v>-</v>
          </cell>
          <cell r="D183" t="str">
            <v>PALA AUXILIAR DE PILOTEADORA</v>
          </cell>
          <cell r="E183">
            <v>22616.695673690308</v>
          </cell>
          <cell r="F183" t="str">
            <v>H</v>
          </cell>
          <cell r="G183" t="str">
            <v>INVIAS 2022-2</v>
          </cell>
          <cell r="H183">
            <v>26913.867851691466</v>
          </cell>
        </row>
        <row r="184">
          <cell r="B184" t="str">
            <v>MEQ-136</v>
          </cell>
          <cell r="C184" t="str">
            <v>-</v>
          </cell>
          <cell r="D184" t="str">
            <v>PALA GRÚA (DRAGALINA) POTENCIA DEL MOTOR APROXIMADA 320 KW - 390 KW, CAPACIDAD DE CARGA APROXIMADA 70 -100 TONELADAS</v>
          </cell>
          <cell r="E184">
            <v>233991.85768357551</v>
          </cell>
          <cell r="F184" t="str">
            <v>H</v>
          </cell>
          <cell r="G184" t="str">
            <v>INVIAS 2022-2</v>
          </cell>
          <cell r="H184">
            <v>278450.31064345484</v>
          </cell>
        </row>
        <row r="185">
          <cell r="B185" t="str">
            <v>MEQ-137</v>
          </cell>
          <cell r="C185" t="str">
            <v>-</v>
          </cell>
          <cell r="D185" t="str">
            <v>PARALES-TACO METÁLICO O PUNTAL (ESCAMAS EN CONCRETO)</v>
          </cell>
          <cell r="E185">
            <v>236276.56130417448</v>
          </cell>
          <cell r="F185" t="str">
            <v>H</v>
          </cell>
          <cell r="G185" t="str">
            <v>INVIAS 2022-2</v>
          </cell>
          <cell r="H185">
            <v>281169.10795196763</v>
          </cell>
        </row>
        <row r="186">
          <cell r="B186" t="str">
            <v>MEQ-138</v>
          </cell>
          <cell r="C186" t="str">
            <v>-</v>
          </cell>
          <cell r="D186" t="str">
            <v>PILOTEADORA POTENCIA MÍNIMA DE 250KW, FUERZA ELEVADORA 200KN</v>
          </cell>
          <cell r="E186">
            <v>87.378059266220703</v>
          </cell>
          <cell r="F186" t="str">
            <v>H</v>
          </cell>
          <cell r="G186" t="str">
            <v>INVIAS 2022-2</v>
          </cell>
          <cell r="H186">
            <v>103.97989052680263</v>
          </cell>
        </row>
        <row r="187">
          <cell r="B187" t="str">
            <v>MEQ-139</v>
          </cell>
          <cell r="C187" t="str">
            <v>-</v>
          </cell>
          <cell r="D187" t="str">
            <v>PLANTA DE ASFALTO EN CALIENTE CONTINUA DE 120 TONELADAS DE CAPACIDAD</v>
          </cell>
          <cell r="E187">
            <v>519300.56933652115</v>
          </cell>
          <cell r="F187" t="str">
            <v>H</v>
          </cell>
          <cell r="G187" t="str">
            <v>INVIAS 2022-2</v>
          </cell>
          <cell r="H187">
            <v>617967.67751046014</v>
          </cell>
        </row>
        <row r="188">
          <cell r="B188" t="str">
            <v>MEQ-140</v>
          </cell>
          <cell r="C188" t="str">
            <v>-</v>
          </cell>
          <cell r="D188" t="str">
            <v>PLANTA DE ASFALTO EN CALIENTE MÓVIL DISCONTINUA DE 60 TONELADAS DE CAPACIDAD</v>
          </cell>
          <cell r="E188">
            <v>510955.63301772717</v>
          </cell>
          <cell r="F188" t="str">
            <v>H</v>
          </cell>
          <cell r="G188" t="str">
            <v>INVIAS 2022-2</v>
          </cell>
          <cell r="H188">
            <v>608037.20329109533</v>
          </cell>
        </row>
        <row r="189">
          <cell r="B189" t="str">
            <v>MEQ-141</v>
          </cell>
          <cell r="C189" t="str">
            <v>-</v>
          </cell>
          <cell r="D189" t="str">
            <v>PLANTA DE ASFALTO EN FRÍO DE 60 TONELADAS/HORA DE CAPACIDAD</v>
          </cell>
          <cell r="E189">
            <v>498840.16980222915</v>
          </cell>
          <cell r="F189" t="str">
            <v>H</v>
          </cell>
          <cell r="G189" t="str">
            <v>INVIAS 2022-2</v>
          </cell>
          <cell r="H189">
            <v>593619.80206465267</v>
          </cell>
        </row>
        <row r="190">
          <cell r="B190" t="str">
            <v>MEQ-142</v>
          </cell>
          <cell r="C190" t="str">
            <v>-</v>
          </cell>
          <cell r="D190" t="str">
            <v>PLANTA DOSIFICADORA (MEZCLADORA) DE CONCRETO</v>
          </cell>
          <cell r="E190">
            <v>264738.90954721504</v>
          </cell>
          <cell r="F190" t="str">
            <v>H</v>
          </cell>
          <cell r="G190" t="str">
            <v>INVIAS 2022-2</v>
          </cell>
          <cell r="H190">
            <v>315039.3023611859</v>
          </cell>
        </row>
        <row r="191">
          <cell r="B191" t="str">
            <v>MEQ-143</v>
          </cell>
          <cell r="C191" t="str">
            <v>-</v>
          </cell>
          <cell r="D191" t="str">
            <v>PLANTA ELÉCTRICA 3000 WATTS -4000 WATTS</v>
          </cell>
          <cell r="E191">
            <v>121070.52326954769</v>
          </cell>
          <cell r="F191" t="str">
            <v>H</v>
          </cell>
          <cell r="G191" t="str">
            <v>INVIAS 2022-2</v>
          </cell>
          <cell r="H191">
            <v>144073.92269076174</v>
          </cell>
        </row>
        <row r="192">
          <cell r="B192" t="str">
            <v>MEQ-144</v>
          </cell>
          <cell r="C192" t="str">
            <v>-</v>
          </cell>
          <cell r="D192" t="str">
            <v>PLANTA PARA MEZCLA DE ASFALTO EN FRIO DE 160 TONELADAS/HORA DE CAPACIDAD</v>
          </cell>
          <cell r="E192">
            <v>9407.090934433003</v>
          </cell>
          <cell r="F192" t="str">
            <v>H</v>
          </cell>
          <cell r="G192" t="str">
            <v>INVIAS 2022-2</v>
          </cell>
          <cell r="H192">
            <v>11194.438211975274</v>
          </cell>
        </row>
        <row r="193">
          <cell r="B193" t="str">
            <v>MEQ-145</v>
          </cell>
          <cell r="C193" t="str">
            <v>-</v>
          </cell>
          <cell r="D193" t="str">
            <v>PLANTA TRITURADORA</v>
          </cell>
          <cell r="E193">
            <v>452333.91347380617</v>
          </cell>
          <cell r="F193" t="str">
            <v>H</v>
          </cell>
          <cell r="G193" t="str">
            <v>INVIAS 2022-2</v>
          </cell>
          <cell r="H193">
            <v>400626.58480607899</v>
          </cell>
        </row>
        <row r="194">
          <cell r="B194" t="str">
            <v>MEQ-146</v>
          </cell>
          <cell r="C194" t="str">
            <v>-</v>
          </cell>
          <cell r="D194" t="str">
            <v>PUENTE GRÚA</v>
          </cell>
          <cell r="E194">
            <v>209578.06279416481</v>
          </cell>
          <cell r="F194" t="str">
            <v>H</v>
          </cell>
          <cell r="G194" t="str">
            <v>INVIAS 2022-2</v>
          </cell>
          <cell r="H194">
            <v>528452.8629894167</v>
          </cell>
        </row>
        <row r="195">
          <cell r="B195" t="str">
            <v>MEQ-147</v>
          </cell>
          <cell r="C195" t="str">
            <v>-</v>
          </cell>
          <cell r="D195" t="str">
            <v>PULIDORA (8500 REV)</v>
          </cell>
          <cell r="E195">
            <v>3957.921742895805</v>
          </cell>
          <cell r="F195" t="str">
            <v>H</v>
          </cell>
          <cell r="G195" t="str">
            <v>INVIAS 2022-2</v>
          </cell>
          <cell r="H195">
            <v>273995.88272644352</v>
          </cell>
        </row>
        <row r="196">
          <cell r="B196" t="str">
            <v>MEQ-148</v>
          </cell>
          <cell r="C196" t="str">
            <v>-</v>
          </cell>
          <cell r="D196" t="str">
            <v>PULVIMIXER POTENCIA APROXIMADA 500 HP</v>
          </cell>
          <cell r="E196">
            <v>137116.74068333744</v>
          </cell>
          <cell r="F196" t="str">
            <v>H</v>
          </cell>
          <cell r="G196" t="str">
            <v>INVIAS 2022-2</v>
          </cell>
          <cell r="H196">
            <v>3942.8694313661258</v>
          </cell>
        </row>
        <row r="197">
          <cell r="B197" t="str">
            <v>MEQ-149</v>
          </cell>
          <cell r="C197" t="str">
            <v>-</v>
          </cell>
          <cell r="D197" t="str">
            <v xml:space="preserve">RECICLADORA DE PAVIMENTO POTENCIA APROXIMADA 430 HP </v>
          </cell>
          <cell r="E197">
            <v>420967.60572107526</v>
          </cell>
          <cell r="F197" t="str">
            <v>H</v>
          </cell>
          <cell r="G197" t="str">
            <v>INVIAS 2022-2</v>
          </cell>
          <cell r="H197">
            <v>163168.92141317154</v>
          </cell>
        </row>
        <row r="198">
          <cell r="B198" t="str">
            <v>MEQ-150</v>
          </cell>
          <cell r="C198" t="str">
            <v>-</v>
          </cell>
          <cell r="D198" t="str">
            <v>REGLA VIBRATORIA DE CONCRETO, DE LONGITUD DE 3 A 5 M, POTENCIA DE 6 A 9 HP</v>
          </cell>
          <cell r="E198">
            <v>12840.855135694412</v>
          </cell>
          <cell r="F198" t="str">
            <v>H</v>
          </cell>
          <cell r="G198" t="str">
            <v>INVIAS 2022-2</v>
          </cell>
          <cell r="H198">
            <v>500951.45080807956</v>
          </cell>
        </row>
        <row r="199">
          <cell r="B199" t="str">
            <v>MEQ-151</v>
          </cell>
          <cell r="C199" t="str">
            <v>-</v>
          </cell>
          <cell r="D199" t="str">
            <v>RETROCARGADOR, PALA DE 1,1 M3 DE CAPACIDAD, PROFUNDIDAD DE EXCAVACIÓN DE 4.400 MM Y UNA ALTURA DE 5.680 MM</v>
          </cell>
          <cell r="E199">
            <v>108560.1392337135</v>
          </cell>
          <cell r="F199" t="str">
            <v>H</v>
          </cell>
          <cell r="G199" t="str">
            <v>INVIAS 2022-2</v>
          </cell>
          <cell r="H199">
            <v>8822.5059836508826</v>
          </cell>
        </row>
        <row r="200">
          <cell r="B200" t="str">
            <v>MEQ-152</v>
          </cell>
          <cell r="C200" t="str">
            <v>-</v>
          </cell>
          <cell r="D200" t="str">
            <v>RETROEXCAVADORA DE PIVOTE CENTRAL Y DESPLAZAMIENTO LATERAL DE MÍNIMO 60 KW DE POTENCIA</v>
          </cell>
          <cell r="E200">
            <v>108560.1392337135</v>
          </cell>
          <cell r="F200" t="str">
            <v>H</v>
          </cell>
          <cell r="G200" t="str">
            <v>INVIAS 2022-2</v>
          </cell>
          <cell r="H200">
            <v>108893.50932794367</v>
          </cell>
        </row>
        <row r="201">
          <cell r="B201" t="str">
            <v>MEQ-153</v>
          </cell>
          <cell r="C201" t="str">
            <v>-</v>
          </cell>
          <cell r="D201" t="str">
            <v>RETROEXCAVADORA SOBRE LLANTAS, MOTOR 62HP, PROFUNDIDAD DE EXCAVACIÓN DE 5.41 METROS</v>
          </cell>
          <cell r="E201">
            <v>108560.1392337135</v>
          </cell>
          <cell r="F201" t="str">
            <v>H</v>
          </cell>
          <cell r="G201" t="str">
            <v>INVIAS 2022-2</v>
          </cell>
          <cell r="H201">
            <v>129186.56568811907</v>
          </cell>
        </row>
        <row r="202">
          <cell r="B202" t="str">
            <v>MEQ-154</v>
          </cell>
          <cell r="C202" t="str">
            <v>-</v>
          </cell>
          <cell r="D202" t="str">
            <v>RETROEXCAVADORA SOBRE NEUMÁTICOS DE 85 KW, EQUIPADA CON DESCABEZADOR HIDRÁULICO PARA PILOTES</v>
          </cell>
          <cell r="E202">
            <v>108560.1392337135</v>
          </cell>
          <cell r="F202" t="str">
            <v>H</v>
          </cell>
          <cell r="G202" t="str">
            <v>INVIAS 2022-2</v>
          </cell>
          <cell r="H202">
            <v>108893.50932794367</v>
          </cell>
        </row>
        <row r="203">
          <cell r="B203" t="str">
            <v>MEQ-155</v>
          </cell>
          <cell r="C203" t="str">
            <v>-</v>
          </cell>
          <cell r="D203" t="str">
            <v>RETROEXCAVADORA SOBRE ORUGA, POTENCIA 158 KW, BALDE DE 1.5 M3</v>
          </cell>
          <cell r="E203">
            <v>171886.88712004636</v>
          </cell>
          <cell r="F203" t="str">
            <v>H</v>
          </cell>
          <cell r="G203" t="str">
            <v>INVIAS 2022-2</v>
          </cell>
          <cell r="H203">
            <v>179354.01536367193</v>
          </cell>
        </row>
        <row r="204">
          <cell r="B204" t="str">
            <v>MEQ-156</v>
          </cell>
          <cell r="C204" t="str">
            <v>-</v>
          </cell>
          <cell r="D204" t="str">
            <v>RETROEXCAVADORA SOBRE ORUGAS DE PROFUNDIDAD DE EXCAVACIÓN MÍNIMA DE 6,0 M</v>
          </cell>
          <cell r="E204">
            <v>126653.49577266576</v>
          </cell>
          <cell r="F204" t="str">
            <v>H</v>
          </cell>
          <cell r="G204" t="str">
            <v>INVIAS 2022-2</v>
          </cell>
          <cell r="H204">
            <v>198570.51700977964</v>
          </cell>
        </row>
        <row r="205">
          <cell r="B205" t="str">
            <v>MEQ-157</v>
          </cell>
          <cell r="C205" t="str">
            <v>-</v>
          </cell>
          <cell r="D205" t="str">
            <v>RETROEXCAVADORA, POTENCIA EN EL VOLANTE 78 HP 2200 RPM</v>
          </cell>
          <cell r="E205">
            <v>122942.54834652664</v>
          </cell>
          <cell r="F205" t="str">
            <v>H</v>
          </cell>
          <cell r="G205" t="str">
            <v>INVIAS 2022-2</v>
          </cell>
          <cell r="H205">
            <v>150717.65996947224</v>
          </cell>
        </row>
        <row r="206">
          <cell r="B206" t="str">
            <v>MEQ-158</v>
          </cell>
          <cell r="C206" t="str">
            <v>-</v>
          </cell>
          <cell r="D206" t="str">
            <v>RUTEADORA PARA ASFALTO, POTENCIA MÍNIMA 15 KW</v>
          </cell>
          <cell r="E206">
            <v>4649.3156855505204</v>
          </cell>
          <cell r="F206" t="str">
            <v>H</v>
          </cell>
          <cell r="G206" t="str">
            <v>INVIAS 2022-2</v>
          </cell>
          <cell r="H206">
            <v>115299.00987664626</v>
          </cell>
        </row>
        <row r="207">
          <cell r="B207" t="str">
            <v>MEQ-159</v>
          </cell>
          <cell r="C207" t="str">
            <v>-</v>
          </cell>
          <cell r="D207" t="str">
            <v>SENSOR DE IMPACTO PARA PRUEBA DE INTEGRIDAD SOBRE PILOTES TIPO</v>
          </cell>
          <cell r="E207">
            <v>81420.104425285128</v>
          </cell>
          <cell r="F207" t="str">
            <v>H</v>
          </cell>
          <cell r="G207" t="str">
            <v>INVIAS 2022-2</v>
          </cell>
          <cell r="H207">
            <v>5532.6856658051192</v>
          </cell>
        </row>
        <row r="208">
          <cell r="B208" t="str">
            <v>MEQ-160</v>
          </cell>
          <cell r="C208" t="str">
            <v>-</v>
          </cell>
          <cell r="D208" t="str">
            <v>SHUTTLE BUGGY</v>
          </cell>
          <cell r="E208">
            <v>24124.478400829088</v>
          </cell>
          <cell r="F208" t="str">
            <v>H</v>
          </cell>
          <cell r="G208" t="str">
            <v>INVIAS 2022-2</v>
          </cell>
          <cell r="H208">
            <v>110628.62811813118</v>
          </cell>
        </row>
        <row r="209">
          <cell r="B209" t="str">
            <v>MEQ-161</v>
          </cell>
          <cell r="C209" t="str">
            <v>-</v>
          </cell>
          <cell r="D209" t="str">
            <v>SILO PARA ALMACENAMIENTO DE CONCRETO, CAPACIDAD 10 M3</v>
          </cell>
          <cell r="E209">
            <v>31326.005521467701</v>
          </cell>
          <cell r="F209" t="str">
            <v>H</v>
          </cell>
          <cell r="G209" t="str">
            <v>INVIAS 2022-2</v>
          </cell>
          <cell r="H209">
            <v>28708.129296986615</v>
          </cell>
        </row>
        <row r="210">
          <cell r="B210" t="str">
            <v>MEQ-162</v>
          </cell>
          <cell r="C210" t="str">
            <v>-</v>
          </cell>
          <cell r="D210" t="str">
            <v>TALADRO DE 1/2", PULIDORA, LIJADORA Y CIRCULAR</v>
          </cell>
          <cell r="E210">
            <v>2649.9313936985345</v>
          </cell>
          <cell r="F210" t="str">
            <v>H</v>
          </cell>
          <cell r="G210" t="str">
            <v>INVIAS 2022-2</v>
          </cell>
          <cell r="H210">
            <v>37277.946570546563</v>
          </cell>
        </row>
        <row r="211">
          <cell r="B211" t="str">
            <v>MEQ-163</v>
          </cell>
          <cell r="C211" t="str">
            <v>-</v>
          </cell>
          <cell r="D211" t="str">
            <v>TALADRO INDUSTRIAL (COLUMNA, DE ÁRBOL O SIMILARES)</v>
          </cell>
          <cell r="E211">
            <v>6779.1640768375446</v>
          </cell>
          <cell r="F211" t="str">
            <v>H</v>
          </cell>
          <cell r="G211" t="str">
            <v>INVIAS 2022-2</v>
          </cell>
          <cell r="H211">
            <v>5974.8786630755058</v>
          </cell>
        </row>
        <row r="212">
          <cell r="B212" t="str">
            <v>MEQ-164</v>
          </cell>
          <cell r="C212" t="str">
            <v>-</v>
          </cell>
          <cell r="D212" t="str">
            <v>TARA (RECEBO, AGUA, ETC.)</v>
          </cell>
          <cell r="E212">
            <v>181327.4935934715</v>
          </cell>
          <cell r="F212" t="str">
            <v>H</v>
          </cell>
          <cell r="G212" t="str">
            <v>INVIAS 2022-2</v>
          </cell>
          <cell r="H212">
            <v>5383.5203546457669</v>
          </cell>
        </row>
        <row r="213">
          <cell r="B213" t="str">
            <v>MEQ-165</v>
          </cell>
          <cell r="C213" t="str">
            <v>-</v>
          </cell>
          <cell r="D213" t="str">
            <v>TERMINADORA DE ASFALTO (FINISHER), POTENCIA 130 HP, PESO 15 TON.</v>
          </cell>
          <cell r="E213">
            <v>122130.15663792766</v>
          </cell>
          <cell r="F213" t="str">
            <v>U</v>
          </cell>
          <cell r="G213" t="str">
            <v>INVIAS 2022-2</v>
          </cell>
          <cell r="H213">
            <v>215779.71737623107</v>
          </cell>
        </row>
        <row r="214">
          <cell r="B214" t="str">
            <v>MEQ-166</v>
          </cell>
          <cell r="C214" t="str">
            <v>-</v>
          </cell>
          <cell r="D214" t="str">
            <v>TERMINADORA DE ASFALTO (FINISHER), POTENCIA EN EL VOLANTE 174 HP, R=20M3/H, VELOCIDAD DE DESPLAZAMIENTO 114 M/MIN</v>
          </cell>
          <cell r="E214">
            <v>122130.15663792766</v>
          </cell>
          <cell r="F214" t="str">
            <v>H</v>
          </cell>
          <cell r="G214" t="str">
            <v>INVIAS 2022-2</v>
          </cell>
          <cell r="H214">
            <v>275436.52359421062</v>
          </cell>
        </row>
        <row r="215">
          <cell r="B215" t="str">
            <v>MEQ-167</v>
          </cell>
          <cell r="C215" t="str">
            <v>-</v>
          </cell>
          <cell r="D215" t="str">
            <v>VEHÍCULO DELINEADOR PARA APLICACIÓN DE PINTURA CON MÍNIMO 2 BOQUILLAS (NTC 4744-2)</v>
          </cell>
          <cell r="E215">
            <v>136604.84186908949</v>
          </cell>
          <cell r="F215" t="str">
            <v>H</v>
          </cell>
          <cell r="G215" t="str">
            <v>INVIAS 2022-2</v>
          </cell>
          <cell r="H215">
            <v>275436.52359421062</v>
          </cell>
        </row>
        <row r="216">
          <cell r="B216" t="str">
            <v>MEQ-168</v>
          </cell>
          <cell r="C216" t="str">
            <v>-</v>
          </cell>
          <cell r="D216" t="str">
            <v>VIBRADOR DE CONCRETO, POTENCIA APROXIMADA DE 3 HP, MANGUERAS DE 4 A 6 METROS</v>
          </cell>
          <cell r="E216">
            <v>4048.3885255905652</v>
          </cell>
          <cell r="F216" t="str">
            <v>H</v>
          </cell>
          <cell r="G216" t="str">
            <v>INVIAS 2022-2</v>
          </cell>
          <cell r="H216">
            <v>107655.47140676585</v>
          </cell>
        </row>
        <row r="217">
          <cell r="B217" t="str">
            <v>MEQ-169</v>
          </cell>
          <cell r="C217" t="str">
            <v>-</v>
          </cell>
          <cell r="D217" t="str">
            <v>VIBROCOMPACTADOR, POTENCIA 153 HP, PESO 10 TON</v>
          </cell>
          <cell r="E217">
            <v>123803.79211778079</v>
          </cell>
          <cell r="F217" t="str">
            <v>H</v>
          </cell>
          <cell r="G217" t="str">
            <v>INVIAS 2022-2</v>
          </cell>
          <cell r="H217">
            <v>5974.8786630755058</v>
          </cell>
        </row>
        <row r="218">
          <cell r="B218" t="str">
            <v>MEQ-170</v>
          </cell>
          <cell r="C218" t="str">
            <v>-</v>
          </cell>
          <cell r="D218" t="str">
            <v>VIBROCOMPACTADOR, TIPO BENITÌN, DE PESO 700 KG A 1.5 TONELADAS</v>
          </cell>
          <cell r="E218">
            <v>45080.502484626486</v>
          </cell>
          <cell r="F218" t="str">
            <v>H</v>
          </cell>
          <cell r="G218" t="str">
            <v>INVIAS 2022-2</v>
          </cell>
          <cell r="H218">
            <v>86124.377125412691</v>
          </cell>
        </row>
        <row r="219">
          <cell r="B219" t="str">
            <v>MEQ-171</v>
          </cell>
          <cell r="C219" t="str">
            <v>-</v>
          </cell>
          <cell r="D219" t="str">
            <v>VOLQUETA 15 M3</v>
          </cell>
          <cell r="E219">
            <v>101775.1305316064</v>
          </cell>
          <cell r="F219" t="str">
            <v>H</v>
          </cell>
          <cell r="G219" t="str">
            <v>INVIAS 2022-2</v>
          </cell>
          <cell r="H219">
            <v>51846.80749404095</v>
          </cell>
        </row>
        <row r="220">
          <cell r="B220" t="str">
            <v>MEQ-172</v>
          </cell>
          <cell r="C220" t="str">
            <v>-</v>
          </cell>
          <cell r="D220" t="str">
            <v>VOLQUETA 6 M3</v>
          </cell>
          <cell r="E220">
            <v>63326.74788633288</v>
          </cell>
          <cell r="F220" t="str">
            <v>H</v>
          </cell>
          <cell r="G220" t="str">
            <v>INVIAS 2022-2</v>
          </cell>
          <cell r="H220">
            <v>136184.17132955883</v>
          </cell>
        </row>
        <row r="221">
          <cell r="B221" t="str">
            <v>MEQ-173</v>
          </cell>
          <cell r="C221" t="str">
            <v>-</v>
          </cell>
          <cell r="D221" t="str">
            <v>VOLQUETA 7 M3</v>
          </cell>
          <cell r="E221">
            <v>63326.74788633288</v>
          </cell>
          <cell r="F221" t="str">
            <v>H</v>
          </cell>
          <cell r="G221" t="str">
            <v>INVIAS 2022-2</v>
          </cell>
          <cell r="H221">
            <v>64055.005487025686</v>
          </cell>
        </row>
        <row r="222">
          <cell r="B222" t="str">
            <v>MEQ-174</v>
          </cell>
          <cell r="C222" t="str">
            <v>-</v>
          </cell>
          <cell r="D222" t="str">
            <v>SIERRA CIRCULAR</v>
          </cell>
          <cell r="E222">
            <v>63327.747886332902</v>
          </cell>
          <cell r="F222" t="str">
            <v>H</v>
          </cell>
          <cell r="H222">
            <v>103499.99999999999</v>
          </cell>
        </row>
        <row r="223">
          <cell r="B223" t="str">
            <v>MEQ-175</v>
          </cell>
          <cell r="D223" t="str">
            <v>SOPLETE DE GAS</v>
          </cell>
          <cell r="E223">
            <v>50420.168067226892</v>
          </cell>
          <cell r="F223" t="str">
            <v>H</v>
          </cell>
          <cell r="H223">
            <v>60000</v>
          </cell>
        </row>
        <row r="229">
          <cell r="B229" t="str">
            <v>HE001</v>
          </cell>
          <cell r="D229" t="str">
            <v>HERRAMIENTAS MENORES</v>
          </cell>
          <cell r="E229">
            <v>85235.294117647049</v>
          </cell>
          <cell r="F229" t="str">
            <v>Gl</v>
          </cell>
          <cell r="H229">
            <v>101429.99999999999</v>
          </cell>
        </row>
        <row r="230">
          <cell r="B230" t="str">
            <v>HE002</v>
          </cell>
          <cell r="D230" t="str">
            <v>EQUIPO DE SEGURIDAD</v>
          </cell>
          <cell r="E230">
            <v>46096.638655462179</v>
          </cell>
          <cell r="F230" t="str">
            <v>Gl</v>
          </cell>
          <cell r="H230">
            <v>54854.999999999993</v>
          </cell>
        </row>
        <row r="231">
          <cell r="B231" t="str">
            <v>HE003</v>
          </cell>
          <cell r="D231" t="str">
            <v>EQUIPO DE TOPOGRAFÍA</v>
          </cell>
          <cell r="E231">
            <v>108718.48739495798</v>
          </cell>
          <cell r="F231" t="str">
            <v>Gl</v>
          </cell>
          <cell r="H231">
            <v>129374.99999999999</v>
          </cell>
        </row>
        <row r="232">
          <cell r="B232" t="str">
            <v>HE004</v>
          </cell>
          <cell r="D232" t="str">
            <v>CAMPERO</v>
          </cell>
          <cell r="E232">
            <v>150405.04201680672</v>
          </cell>
          <cell r="F232" t="str">
            <v>Dia</v>
          </cell>
          <cell r="H232">
            <v>178982</v>
          </cell>
        </row>
        <row r="233">
          <cell r="B233" t="str">
            <v>HE005</v>
          </cell>
          <cell r="D233" t="str">
            <v>CAMIONETA PICK-UP EQUIPADA</v>
          </cell>
          <cell r="E233">
            <v>196791.97764705884</v>
          </cell>
          <cell r="F233" t="str">
            <v>Dia</v>
          </cell>
          <cell r="H233">
            <v>234182.4534</v>
          </cell>
        </row>
        <row r="234">
          <cell r="B234" t="str">
            <v>HE006</v>
          </cell>
          <cell r="D234" t="str">
            <v xml:space="preserve">CAMION </v>
          </cell>
          <cell r="E234">
            <v>313109.24369747902</v>
          </cell>
          <cell r="F234" t="str">
            <v>Dia</v>
          </cell>
          <cell r="H234">
            <v>372600</v>
          </cell>
        </row>
        <row r="235">
          <cell r="B235" t="str">
            <v>HE007</v>
          </cell>
          <cell r="D235" t="str">
            <v>VOLQUETA</v>
          </cell>
          <cell r="E235">
            <v>173949.57983193276</v>
          </cell>
          <cell r="F235" t="str">
            <v>Viaje</v>
          </cell>
          <cell r="H235">
            <v>206999.99999999997</v>
          </cell>
        </row>
        <row r="236">
          <cell r="B236" t="str">
            <v>HE008</v>
          </cell>
          <cell r="D236" t="str">
            <v>GRÚA CANASTA HIDRÁULICA</v>
          </cell>
          <cell r="E236">
            <v>457747.20821662003</v>
          </cell>
          <cell r="F236" t="str">
            <v>Dia</v>
          </cell>
          <cell r="H236">
            <v>544719.17777777778</v>
          </cell>
        </row>
        <row r="237">
          <cell r="B237" t="str">
            <v>HE009</v>
          </cell>
          <cell r="D237" t="str">
            <v>VIBROCOMPACTADOR</v>
          </cell>
          <cell r="E237">
            <v>69579.831932773115</v>
          </cell>
          <cell r="F237" t="str">
            <v>Dia</v>
          </cell>
          <cell r="H237">
            <v>82800</v>
          </cell>
        </row>
        <row r="238">
          <cell r="B238" t="str">
            <v>HE010</v>
          </cell>
          <cell r="D238" t="str">
            <v>COMPRESOR UN MARTILLO</v>
          </cell>
          <cell r="E238">
            <v>391386.55462184869</v>
          </cell>
          <cell r="F238" t="str">
            <v>Dia</v>
          </cell>
          <cell r="H238">
            <v>465749.99999999994</v>
          </cell>
        </row>
        <row r="239">
          <cell r="B239" t="str">
            <v>HE011</v>
          </cell>
          <cell r="D239" t="str">
            <v>CORTADORA</v>
          </cell>
          <cell r="E239">
            <v>52184.873949579829</v>
          </cell>
          <cell r="F239" t="str">
            <v>Dia</v>
          </cell>
          <cell r="H239">
            <v>62099.999999999993</v>
          </cell>
        </row>
        <row r="240">
          <cell r="B240" t="str">
            <v>HE013</v>
          </cell>
          <cell r="D240" t="str">
            <v>MARTILLO DEMOLEDOR ELÉCTRICO</v>
          </cell>
          <cell r="E240">
            <v>47752.100840336134</v>
          </cell>
          <cell r="F240" t="str">
            <v>Dia</v>
          </cell>
          <cell r="H240">
            <v>56825</v>
          </cell>
        </row>
        <row r="241">
          <cell r="B241" t="str">
            <v>HE549</v>
          </cell>
          <cell r="D241" t="str">
            <v>FORMALETA METALICA PARA BOVEDA</v>
          </cell>
          <cell r="E241">
            <v>173949.57983193276</v>
          </cell>
          <cell r="F241" t="str">
            <v>Global</v>
          </cell>
          <cell r="H241">
            <v>206999.99999999997</v>
          </cell>
        </row>
        <row r="242">
          <cell r="B242" t="str">
            <v>HE550</v>
          </cell>
          <cell r="D242" t="str">
            <v>MARTILLO DEMOLEDOR ELÉCTRICO</v>
          </cell>
          <cell r="E242">
            <v>47752.100840336134</v>
          </cell>
          <cell r="F242" t="str">
            <v>Dia</v>
          </cell>
          <cell r="H242">
            <v>56825</v>
          </cell>
        </row>
        <row r="243">
          <cell r="B243" t="str">
            <v>HE014</v>
          </cell>
          <cell r="D243" t="str">
            <v>CORTADORA DE PAVIMENTO (TARIFA POR METRO PRF CORTE 160MM)</v>
          </cell>
          <cell r="E243">
            <v>5882.3529411764712</v>
          </cell>
          <cell r="F243" t="str">
            <v>ML</v>
          </cell>
          <cell r="H243">
            <v>7000</v>
          </cell>
        </row>
        <row r="244">
          <cell r="B244" t="str">
            <v>HE015</v>
          </cell>
          <cell r="D244" t="str">
            <v>VIBRO COMPACTADOR MIXTO 10 TON</v>
          </cell>
          <cell r="E244">
            <v>62500</v>
          </cell>
          <cell r="F244" t="str">
            <v>Hr</v>
          </cell>
          <cell r="H244">
            <v>74375</v>
          </cell>
        </row>
        <row r="245">
          <cell r="B245" t="str">
            <v>HE016</v>
          </cell>
          <cell r="D245" t="str">
            <v>MINI CARGADOR</v>
          </cell>
          <cell r="E245">
            <v>42305.042016806721</v>
          </cell>
          <cell r="F245" t="str">
            <v>Hr</v>
          </cell>
          <cell r="H245">
            <v>50343</v>
          </cell>
        </row>
        <row r="246">
          <cell r="B246" t="str">
            <v>EQU.031</v>
          </cell>
          <cell r="D246" t="str">
            <v>COMPACTADOR APISONADOR</v>
          </cell>
          <cell r="E246">
            <v>80954.394957983197</v>
          </cell>
          <cell r="F246" t="str">
            <v>Dia</v>
          </cell>
          <cell r="H246">
            <v>96335.73</v>
          </cell>
        </row>
        <row r="247">
          <cell r="B247" t="str">
            <v>HE5501</v>
          </cell>
          <cell r="D247" t="str">
            <v>CINTA Y JALONES</v>
          </cell>
          <cell r="E247">
            <v>2609.2436974789912</v>
          </cell>
          <cell r="F247" t="str">
            <v>Dia</v>
          </cell>
          <cell r="H247">
            <v>3104.9999999999995</v>
          </cell>
        </row>
        <row r="248">
          <cell r="B248" t="str">
            <v>HE0141</v>
          </cell>
          <cell r="D248" t="str">
            <v>ESTACION DE TOPOGRAFIA</v>
          </cell>
          <cell r="E248">
            <v>130462.18487394959</v>
          </cell>
          <cell r="F248" t="str">
            <v>Dia</v>
          </cell>
          <cell r="H248">
            <v>155250</v>
          </cell>
        </row>
        <row r="249">
          <cell r="B249" t="str">
            <v>HE0151</v>
          </cell>
          <cell r="D249" t="str">
            <v>DISPOSICION FINAL</v>
          </cell>
          <cell r="E249">
            <v>4899.2899159663866</v>
          </cell>
          <cell r="F249" t="str">
            <v>Global</v>
          </cell>
          <cell r="H249">
            <v>5830.1549999999997</v>
          </cell>
        </row>
        <row r="250">
          <cell r="B250" t="str">
            <v>HE0161</v>
          </cell>
          <cell r="D250" t="str">
            <v>COMPRESOR PORTATIL DIESEL CON DOS MARTILLOS</v>
          </cell>
          <cell r="E250">
            <v>64273.10924369748</v>
          </cell>
          <cell r="F250" t="str">
            <v>Hr</v>
          </cell>
          <cell r="H250">
            <v>76485</v>
          </cell>
        </row>
        <row r="251">
          <cell r="B251" t="str">
            <v>HE0171</v>
          </cell>
          <cell r="D251" t="str">
            <v>MOTOCIERRA</v>
          </cell>
          <cell r="E251">
            <v>3478.9915966386557</v>
          </cell>
          <cell r="F251" t="str">
            <v>hora</v>
          </cell>
          <cell r="H251">
            <v>4140</v>
          </cell>
        </row>
        <row r="252">
          <cell r="B252" t="str">
            <v>HE0181</v>
          </cell>
          <cell r="D252" t="str">
            <v>PULIDORA MANUAL</v>
          </cell>
          <cell r="E252">
            <v>18640.436974789915</v>
          </cell>
          <cell r="F252" t="str">
            <v>Dia</v>
          </cell>
          <cell r="H252">
            <v>22182.12</v>
          </cell>
        </row>
        <row r="253">
          <cell r="B253" t="str">
            <v>HE0191</v>
          </cell>
          <cell r="D253" t="str">
            <v>COMPACTADOR MANUAL -RANA-</v>
          </cell>
          <cell r="E253">
            <v>40791.176470588231</v>
          </cell>
          <cell r="F253" t="str">
            <v>Dia</v>
          </cell>
          <cell r="H253">
            <v>48541.499999999993</v>
          </cell>
        </row>
        <row r="254">
          <cell r="B254" t="str">
            <v>HE0201</v>
          </cell>
          <cell r="D254" t="str">
            <v>CILINDRO COMPACTADOR</v>
          </cell>
          <cell r="E254">
            <v>243529.4117647059</v>
          </cell>
          <cell r="F254" t="str">
            <v>Dia</v>
          </cell>
          <cell r="H254">
            <v>289800</v>
          </cell>
        </row>
        <row r="255">
          <cell r="B255" t="str">
            <v>HE0211</v>
          </cell>
          <cell r="D255" t="str">
            <v>SECCION DE ANDAMIOS CERTIFICADOS</v>
          </cell>
          <cell r="E255">
            <v>27831.932773109245</v>
          </cell>
          <cell r="F255" t="str">
            <v>Dia</v>
          </cell>
          <cell r="H255">
            <v>33120</v>
          </cell>
        </row>
        <row r="256">
          <cell r="B256" t="str">
            <v>HE0221</v>
          </cell>
          <cell r="D256" t="str">
            <v>VIBRADOR ELECTRICO</v>
          </cell>
          <cell r="E256">
            <v>27831.932773109245</v>
          </cell>
          <cell r="F256" t="str">
            <v>Dia</v>
          </cell>
          <cell r="H256">
            <v>33120</v>
          </cell>
        </row>
        <row r="257">
          <cell r="B257" t="str">
            <v>HE0231</v>
          </cell>
          <cell r="D257" t="str">
            <v>FORMALETA PARA CONCRETO</v>
          </cell>
          <cell r="E257">
            <v>71958.823529411762</v>
          </cell>
          <cell r="F257" t="str">
            <v>M3</v>
          </cell>
          <cell r="H257">
            <v>85631</v>
          </cell>
        </row>
        <row r="258">
          <cell r="B258" t="str">
            <v>HE0241</v>
          </cell>
          <cell r="D258" t="str">
            <v>MEZCLADORA DIESEL 1BULTO</v>
          </cell>
          <cell r="E258">
            <v>6282.1890756302519</v>
          </cell>
          <cell r="F258" t="str">
            <v>Hora</v>
          </cell>
          <cell r="H258">
            <v>7475.8049999999994</v>
          </cell>
        </row>
        <row r="259">
          <cell r="B259" t="str">
            <v>HE0251</v>
          </cell>
          <cell r="D259" t="str">
            <v>CARGADOR: POTENCIA EN EL VOLANTE 125HP</v>
          </cell>
          <cell r="E259">
            <v>130462.18487394959</v>
          </cell>
          <cell r="F259" t="str">
            <v>Dia</v>
          </cell>
          <cell r="H259">
            <v>155250</v>
          </cell>
        </row>
        <row r="260">
          <cell r="B260" t="str">
            <v>HE0261</v>
          </cell>
          <cell r="D260" t="str">
            <v>COMPACTADOR DE NEUMATICO POTENCIA 70 HP</v>
          </cell>
          <cell r="E260">
            <v>108718.48739495798</v>
          </cell>
          <cell r="F260" t="str">
            <v>Dia</v>
          </cell>
          <cell r="H260">
            <v>129374.99999999999</v>
          </cell>
        </row>
        <row r="261">
          <cell r="B261" t="str">
            <v>HE0271</v>
          </cell>
          <cell r="D261" t="str">
            <v>COMPACTDOR DE RODILLO POTENCIA 99 HP</v>
          </cell>
          <cell r="E261">
            <v>95672.268907563019</v>
          </cell>
          <cell r="F261" t="str">
            <v>Dia</v>
          </cell>
          <cell r="H261">
            <v>113849.99999999999</v>
          </cell>
        </row>
        <row r="262">
          <cell r="B262" t="str">
            <v>HE0281</v>
          </cell>
          <cell r="D262" t="str">
            <v>PLANTA DE ASFALTO EN CALIENTE</v>
          </cell>
          <cell r="E262">
            <v>869747.89915966382</v>
          </cell>
          <cell r="F262" t="str">
            <v>Dia</v>
          </cell>
          <cell r="H262">
            <v>1034999.9999999999</v>
          </cell>
        </row>
        <row r="263">
          <cell r="B263" t="str">
            <v>HE0291</v>
          </cell>
          <cell r="D263" t="str">
            <v>PLANTA TRITURADORA</v>
          </cell>
          <cell r="E263">
            <v>782773.10924369737</v>
          </cell>
          <cell r="F263" t="str">
            <v>Dia</v>
          </cell>
          <cell r="H263">
            <v>931499.99999999988</v>
          </cell>
        </row>
        <row r="264">
          <cell r="B264" t="str">
            <v>HE0301</v>
          </cell>
          <cell r="D264" t="str">
            <v>RETROEXCAVADORA E200 SOBREORUGA</v>
          </cell>
          <cell r="E264">
            <v>130462.18487394959</v>
          </cell>
          <cell r="F264" t="str">
            <v>Dia</v>
          </cell>
          <cell r="H264">
            <v>155250</v>
          </cell>
        </row>
        <row r="265">
          <cell r="B265" t="str">
            <v>HE0311</v>
          </cell>
          <cell r="D265" t="str">
            <v>TERMINADORA DE ASFALTO</v>
          </cell>
          <cell r="E265">
            <v>1043697.4789915967</v>
          </cell>
          <cell r="F265" t="str">
            <v>Dia</v>
          </cell>
          <cell r="H265">
            <v>1242000</v>
          </cell>
        </row>
        <row r="266">
          <cell r="B266" t="str">
            <v>HE0321</v>
          </cell>
          <cell r="D266" t="str">
            <v>VOLQUETA 6 M3</v>
          </cell>
          <cell r="E266">
            <v>69579.831932773115</v>
          </cell>
          <cell r="F266" t="str">
            <v>m3/km</v>
          </cell>
          <cell r="H266">
            <v>82800</v>
          </cell>
        </row>
        <row r="267">
          <cell r="B267" t="str">
            <v>HE0331</v>
          </cell>
          <cell r="D267" t="str">
            <v>TRANSPORTE MATERIALES GRANULARES DE RIO</v>
          </cell>
          <cell r="E267">
            <v>956.72268907563034</v>
          </cell>
          <cell r="F267" t="str">
            <v>m3/km</v>
          </cell>
          <cell r="H267">
            <v>1138.5</v>
          </cell>
        </row>
        <row r="268">
          <cell r="B268" t="str">
            <v>HE0341</v>
          </cell>
          <cell r="D268" t="str">
            <v>TRANSPORTE DE MEZCLA DENSA EN CALIENTE</v>
          </cell>
          <cell r="E268">
            <v>956.72268907563034</v>
          </cell>
          <cell r="F268" t="str">
            <v>m3/km</v>
          </cell>
          <cell r="H268">
            <v>1138.5</v>
          </cell>
        </row>
        <row r="269">
          <cell r="B269" t="str">
            <v>HE0351</v>
          </cell>
          <cell r="D269" t="str">
            <v>CARRO DELINEADOR</v>
          </cell>
          <cell r="E269">
            <v>128722.68907563026</v>
          </cell>
          <cell r="F269" t="str">
            <v>Hora</v>
          </cell>
          <cell r="H269">
            <v>153180</v>
          </cell>
        </row>
        <row r="270">
          <cell r="B270" t="str">
            <v>HE0361</v>
          </cell>
          <cell r="D270" t="str">
            <v>MOTO SOLDADOR DIESEL</v>
          </cell>
          <cell r="E270">
            <v>64274.36974789916</v>
          </cell>
          <cell r="F270" t="str">
            <v>Dia</v>
          </cell>
          <cell r="H270">
            <v>76486.5</v>
          </cell>
        </row>
        <row r="271">
          <cell r="B271" t="str">
            <v>HE0371</v>
          </cell>
          <cell r="D271" t="str">
            <v>ANDAMIO CERTIFICADO CON BARANDA DE PROTECCIÓN</v>
          </cell>
          <cell r="E271">
            <v>22613.44537815126</v>
          </cell>
          <cell r="F271" t="str">
            <v>Dia</v>
          </cell>
          <cell r="H271">
            <v>26909.999999999996</v>
          </cell>
        </row>
        <row r="272">
          <cell r="B272" t="str">
            <v>HE0372</v>
          </cell>
          <cell r="D272" t="str">
            <v>RODILLO VIBRANTE TÁNDEM AUTOPROPULSADO ANCHO DE TRABAJO 1M</v>
          </cell>
          <cell r="E272">
            <v>53924.36974789916</v>
          </cell>
          <cell r="F272" t="str">
            <v>Hr</v>
          </cell>
          <cell r="H272">
            <v>64170</v>
          </cell>
        </row>
        <row r="273">
          <cell r="B273" t="str">
            <v>HE0373</v>
          </cell>
          <cell r="D273" t="str">
            <v>EQUIPO DE PINTURA, INCLUYE COMPRESOR, MANGUERA Y PISTOLA</v>
          </cell>
          <cell r="E273">
            <v>28806.722689075632</v>
          </cell>
          <cell r="F273" t="str">
            <v>Dia</v>
          </cell>
          <cell r="H273">
            <v>34280</v>
          </cell>
        </row>
        <row r="274">
          <cell r="B274" t="str">
            <v>HE0374</v>
          </cell>
          <cell r="D274" t="str">
            <v>RETROCARGADOR</v>
          </cell>
          <cell r="E274">
            <v>90019.327731092446</v>
          </cell>
          <cell r="F274" t="str">
            <v>Hr</v>
          </cell>
          <cell r="H274">
            <v>107123</v>
          </cell>
        </row>
        <row r="275">
          <cell r="B275" t="str">
            <v>HE0375</v>
          </cell>
          <cell r="D275" t="str">
            <v>TARIFA ESCOMBRERA Y DISPOSICION FINAL</v>
          </cell>
          <cell r="E275">
            <v>4899.1596638655465</v>
          </cell>
          <cell r="F275" t="str">
            <v>m3</v>
          </cell>
          <cell r="H275">
            <v>5830</v>
          </cell>
        </row>
        <row r="276">
          <cell r="B276" t="str">
            <v>HE0376</v>
          </cell>
          <cell r="D276" t="str">
            <v>FORMALETA PARA BANCAS</v>
          </cell>
          <cell r="E276">
            <v>314822.68907563027</v>
          </cell>
          <cell r="F276" t="str">
            <v>m3</v>
          </cell>
          <cell r="H276">
            <v>374639</v>
          </cell>
        </row>
        <row r="277">
          <cell r="B277" t="str">
            <v>HE0377</v>
          </cell>
          <cell r="D277" t="str">
            <v>EQUIPO ELECTRICO DE SOLDADURA</v>
          </cell>
          <cell r="E277">
            <v>27831.932773109245</v>
          </cell>
          <cell r="F277" t="str">
            <v>dia</v>
          </cell>
          <cell r="H277">
            <v>33120</v>
          </cell>
        </row>
        <row r="278">
          <cell r="B278" t="str">
            <v>HE0378</v>
          </cell>
          <cell r="D278" t="str">
            <v>ACARREO VOLQUETA O SIMILAR CON CAPACIDAD DE 6 M3 O 9600KG. DISTANCIAS MENORES A 15KM</v>
          </cell>
          <cell r="E278">
            <v>18487.394957983193</v>
          </cell>
          <cell r="F278" t="str">
            <v>m3</v>
          </cell>
          <cell r="H278">
            <v>22000</v>
          </cell>
        </row>
        <row r="279">
          <cell r="B279" t="str">
            <v>HE0379</v>
          </cell>
          <cell r="D279" t="str">
            <v>TRANSPORTE MATERIAL SELECCIONADO DE PRESTAMO</v>
          </cell>
          <cell r="E279">
            <v>11386.55462184874</v>
          </cell>
          <cell r="F279" t="str">
            <v>m3/km</v>
          </cell>
          <cell r="H279">
            <v>13550</v>
          </cell>
        </row>
        <row r="280">
          <cell r="B280" t="str">
            <v>HE0380</v>
          </cell>
          <cell r="D280" t="str">
            <v>EQUIPO DE OXICORTE CON ACETILENO Y OXIGENO</v>
          </cell>
          <cell r="E280">
            <v>86974.789915966394</v>
          </cell>
          <cell r="F280" t="str">
            <v>dia</v>
          </cell>
          <cell r="H280">
            <v>103500</v>
          </cell>
        </row>
        <row r="281">
          <cell r="B281" t="str">
            <v>HE0381</v>
          </cell>
          <cell r="D281" t="str">
            <v>COMPACTADOR APISONADOR</v>
          </cell>
          <cell r="E281">
            <v>78277.310924369755</v>
          </cell>
          <cell r="F281" t="str">
            <v>dia</v>
          </cell>
          <cell r="H281">
            <v>93150</v>
          </cell>
        </row>
        <row r="282">
          <cell r="B282" t="str">
            <v>HE0382</v>
          </cell>
          <cell r="D282" t="str">
            <v>PULIDORA PARA ALLANAR PISO DE CONCRETO</v>
          </cell>
          <cell r="E282">
            <v>89949.579831932773</v>
          </cell>
          <cell r="F282" t="str">
            <v>dia</v>
          </cell>
          <cell r="H282">
            <v>107040</v>
          </cell>
        </row>
        <row r="283">
          <cell r="B283" t="str">
            <v>HE0383</v>
          </cell>
          <cell r="D283" t="str">
            <v>VIBRO COMPACTADOR MIXTO 2,6 TON</v>
          </cell>
          <cell r="E283">
            <v>42573.10924369748</v>
          </cell>
          <cell r="F283" t="str">
            <v>Hr</v>
          </cell>
          <cell r="H283">
            <v>50662</v>
          </cell>
        </row>
        <row r="284">
          <cell r="B284" t="str">
            <v>HE0384</v>
          </cell>
          <cell r="D284" t="str">
            <v>TRONZADORA</v>
          </cell>
          <cell r="E284">
            <v>24286.55462184874</v>
          </cell>
          <cell r="F284" t="str">
            <v>dia</v>
          </cell>
          <cell r="H284">
            <v>28901</v>
          </cell>
        </row>
        <row r="285">
          <cell r="B285" t="str">
            <v>HE0385</v>
          </cell>
          <cell r="D285" t="str">
            <v>MOTOSIERR ESPADA 60 CN</v>
          </cell>
          <cell r="E285">
            <v>4348.7394957983197</v>
          </cell>
          <cell r="F285" t="str">
            <v>HR</v>
          </cell>
          <cell r="H285">
            <v>5175</v>
          </cell>
        </row>
        <row r="286">
          <cell r="B286" t="str">
            <v>HE0386</v>
          </cell>
          <cell r="D286" t="str">
            <v>MOTOSIERRA ESPADA 90 CM</v>
          </cell>
          <cell r="E286">
            <v>6957.9831932773113</v>
          </cell>
          <cell r="F286" t="str">
            <v>HR</v>
          </cell>
          <cell r="H286">
            <v>8280</v>
          </cell>
        </row>
        <row r="287">
          <cell r="B287" t="str">
            <v>HE0387</v>
          </cell>
          <cell r="D287" t="str">
            <v>FORMALETA PARA CONCRETO CIRCULAR</v>
          </cell>
          <cell r="E287">
            <v>107939.49579831933</v>
          </cell>
          <cell r="F287" t="str">
            <v>m3</v>
          </cell>
          <cell r="H287">
            <v>128448</v>
          </cell>
        </row>
        <row r="288">
          <cell r="B288" t="str">
            <v>HE0388</v>
          </cell>
          <cell r="D288" t="str">
            <v>TALADRO</v>
          </cell>
          <cell r="E288">
            <v>17394.957983193279</v>
          </cell>
          <cell r="F288" t="str">
            <v>dia</v>
          </cell>
          <cell r="H288">
            <v>20700</v>
          </cell>
        </row>
        <row r="289">
          <cell r="D289" t="str">
            <v/>
          </cell>
        </row>
        <row r="290">
          <cell r="D290" t="str">
            <v/>
          </cell>
        </row>
        <row r="291">
          <cell r="D291" t="str">
            <v/>
          </cell>
        </row>
        <row r="292">
          <cell r="B292" t="str">
            <v>EQU.003</v>
          </cell>
          <cell r="D292" t="str">
            <v>PULIDORA DE MANO</v>
          </cell>
          <cell r="E292">
            <v>18640.436974789915</v>
          </cell>
          <cell r="F292" t="str">
            <v>Día</v>
          </cell>
          <cell r="H292">
            <v>22182.12</v>
          </cell>
        </row>
        <row r="293">
          <cell r="B293" t="str">
            <v>EQU.018</v>
          </cell>
          <cell r="D293" t="str">
            <v>VIBRADOR  ELÉCTRICO DE CONCRETO</v>
          </cell>
          <cell r="E293">
            <v>27831.932773109245</v>
          </cell>
          <cell r="F293" t="str">
            <v>Día</v>
          </cell>
          <cell r="H293">
            <v>33120</v>
          </cell>
        </row>
        <row r="294">
          <cell r="B294" t="str">
            <v>EQU.017</v>
          </cell>
          <cell r="D294" t="str">
            <v>MEZCLADORA DIÉSEL (1 BULTO)</v>
          </cell>
          <cell r="E294">
            <v>6282.1932773109247</v>
          </cell>
          <cell r="F294" t="str">
            <v>Hr</v>
          </cell>
          <cell r="H294">
            <v>7475.81</v>
          </cell>
        </row>
        <row r="295">
          <cell r="B295" t="str">
            <v>EQU.019</v>
          </cell>
          <cell r="D295" t="str">
            <v>HERRAMIENTA MENOR</v>
          </cell>
          <cell r="E295">
            <v>3125.7142857142858</v>
          </cell>
          <cell r="F295" t="str">
            <v>Gb</v>
          </cell>
          <cell r="H295">
            <v>3719.6</v>
          </cell>
        </row>
        <row r="296">
          <cell r="B296" t="str">
            <v>EQU.021</v>
          </cell>
          <cell r="D296" t="str">
            <v>FORMALETA PARA CONCRETO</v>
          </cell>
          <cell r="E296">
            <v>69579.831932773115</v>
          </cell>
          <cell r="F296" t="str">
            <v>m3</v>
          </cell>
          <cell r="H296">
            <v>82800</v>
          </cell>
        </row>
        <row r="297">
          <cell r="D297" t="str">
            <v/>
          </cell>
        </row>
        <row r="298">
          <cell r="D298" t="str">
            <v/>
          </cell>
        </row>
        <row r="299">
          <cell r="B299">
            <v>0</v>
          </cell>
          <cell r="D299">
            <v>0</v>
          </cell>
          <cell r="E299">
            <v>0</v>
          </cell>
          <cell r="F299">
            <v>0</v>
          </cell>
          <cell r="H299">
            <v>0</v>
          </cell>
        </row>
        <row r="300">
          <cell r="B300">
            <v>0</v>
          </cell>
          <cell r="D300">
            <v>0</v>
          </cell>
          <cell r="E300">
            <v>0</v>
          </cell>
          <cell r="F300">
            <v>0</v>
          </cell>
          <cell r="H300">
            <v>0</v>
          </cell>
        </row>
        <row r="301">
          <cell r="B301">
            <v>0</v>
          </cell>
          <cell r="D301">
            <v>0</v>
          </cell>
          <cell r="E301">
            <v>0</v>
          </cell>
          <cell r="F301">
            <v>0</v>
          </cell>
          <cell r="H301">
            <v>0</v>
          </cell>
        </row>
        <row r="302">
          <cell r="B302">
            <v>0</v>
          </cell>
          <cell r="D302">
            <v>0</v>
          </cell>
          <cell r="E302">
            <v>0</v>
          </cell>
          <cell r="F302">
            <v>0</v>
          </cell>
          <cell r="H302">
            <v>0</v>
          </cell>
        </row>
        <row r="303">
          <cell r="B303">
            <v>0</v>
          </cell>
          <cell r="D303">
            <v>0</v>
          </cell>
          <cell r="E303">
            <v>0</v>
          </cell>
          <cell r="F303">
            <v>0</v>
          </cell>
          <cell r="H303">
            <v>0</v>
          </cell>
        </row>
        <row r="304">
          <cell r="B304">
            <v>0</v>
          </cell>
          <cell r="D304">
            <v>0</v>
          </cell>
          <cell r="E304">
            <v>0</v>
          </cell>
          <cell r="F304">
            <v>0</v>
          </cell>
          <cell r="H304">
            <v>0</v>
          </cell>
        </row>
        <row r="305">
          <cell r="B305">
            <v>0</v>
          </cell>
          <cell r="D305">
            <v>0</v>
          </cell>
          <cell r="E305">
            <v>0</v>
          </cell>
          <cell r="F305">
            <v>0</v>
          </cell>
          <cell r="H305">
            <v>0</v>
          </cell>
        </row>
        <row r="306">
          <cell r="B306">
            <v>0</v>
          </cell>
          <cell r="D306">
            <v>0</v>
          </cell>
          <cell r="E306">
            <v>0</v>
          </cell>
          <cell r="F306">
            <v>0</v>
          </cell>
          <cell r="H306">
            <v>0</v>
          </cell>
        </row>
        <row r="307">
          <cell r="B307">
            <v>0</v>
          </cell>
          <cell r="D307">
            <v>0</v>
          </cell>
          <cell r="E307">
            <v>0</v>
          </cell>
          <cell r="F307">
            <v>0</v>
          </cell>
          <cell r="H307">
            <v>0</v>
          </cell>
        </row>
        <row r="311">
          <cell r="D311" t="str">
            <v/>
          </cell>
        </row>
        <row r="312">
          <cell r="D312" t="str">
            <v/>
          </cell>
        </row>
        <row r="313">
          <cell r="D313" t="str">
            <v/>
          </cell>
        </row>
        <row r="314">
          <cell r="D314" t="str">
            <v/>
          </cell>
        </row>
        <row r="315">
          <cell r="D315" t="str">
            <v/>
          </cell>
        </row>
        <row r="316">
          <cell r="D316" t="str">
            <v/>
          </cell>
        </row>
        <row r="317">
          <cell r="D317" t="str">
            <v/>
          </cell>
        </row>
        <row r="318">
          <cell r="D318" t="str">
            <v/>
          </cell>
        </row>
        <row r="319">
          <cell r="D319" t="str">
            <v/>
          </cell>
        </row>
        <row r="320">
          <cell r="D320" t="str">
            <v/>
          </cell>
        </row>
        <row r="321">
          <cell r="D321" t="str">
            <v/>
          </cell>
        </row>
        <row r="322">
          <cell r="D322" t="str">
            <v/>
          </cell>
        </row>
        <row r="323">
          <cell r="D323" t="str">
            <v/>
          </cell>
        </row>
        <row r="324">
          <cell r="D324" t="str">
            <v/>
          </cell>
        </row>
        <row r="325">
          <cell r="D325" t="str">
            <v/>
          </cell>
        </row>
        <row r="326">
          <cell r="D326" t="str">
            <v/>
          </cell>
        </row>
        <row r="327">
          <cell r="D327" t="str">
            <v/>
          </cell>
        </row>
        <row r="328">
          <cell r="D328" t="str">
            <v/>
          </cell>
        </row>
        <row r="329">
          <cell r="D329" t="str">
            <v/>
          </cell>
        </row>
        <row r="330">
          <cell r="D330" t="str">
            <v/>
          </cell>
        </row>
        <row r="331">
          <cell r="D331" t="str">
            <v/>
          </cell>
        </row>
        <row r="332">
          <cell r="D332" t="str">
            <v/>
          </cell>
        </row>
        <row r="333">
          <cell r="D333" t="str">
            <v/>
          </cell>
        </row>
        <row r="334">
          <cell r="D334" t="str">
            <v/>
          </cell>
        </row>
        <row r="335">
          <cell r="D335" t="str">
            <v/>
          </cell>
        </row>
        <row r="336">
          <cell r="D336" t="str">
            <v/>
          </cell>
        </row>
        <row r="337">
          <cell r="D337" t="str">
            <v/>
          </cell>
        </row>
        <row r="338">
          <cell r="D338" t="str">
            <v/>
          </cell>
        </row>
        <row r="339">
          <cell r="D339" t="str">
            <v/>
          </cell>
        </row>
        <row r="340">
          <cell r="D340" t="str">
            <v/>
          </cell>
        </row>
        <row r="341">
          <cell r="D341" t="str">
            <v/>
          </cell>
        </row>
        <row r="342">
          <cell r="D342" t="str">
            <v/>
          </cell>
        </row>
        <row r="343">
          <cell r="D343" t="str">
            <v/>
          </cell>
        </row>
        <row r="344">
          <cell r="D344" t="str">
            <v/>
          </cell>
        </row>
        <row r="345">
          <cell r="D345" t="str">
            <v/>
          </cell>
        </row>
        <row r="346">
          <cell r="D346" t="str">
            <v/>
          </cell>
        </row>
        <row r="347">
          <cell r="D347" t="str">
            <v/>
          </cell>
        </row>
        <row r="348">
          <cell r="D348" t="str">
            <v/>
          </cell>
        </row>
        <row r="349">
          <cell r="D349" t="str">
            <v/>
          </cell>
        </row>
        <row r="350">
          <cell r="D350" t="str">
            <v/>
          </cell>
        </row>
        <row r="351">
          <cell r="D351" t="str">
            <v/>
          </cell>
        </row>
        <row r="352">
          <cell r="D352" t="str">
            <v/>
          </cell>
        </row>
        <row r="353">
          <cell r="D353" t="str">
            <v/>
          </cell>
        </row>
        <row r="354">
          <cell r="D354" t="str">
            <v/>
          </cell>
        </row>
        <row r="355">
          <cell r="D355" t="str">
            <v/>
          </cell>
        </row>
        <row r="356">
          <cell r="D356" t="str">
            <v/>
          </cell>
        </row>
        <row r="357">
          <cell r="D357" t="str">
            <v/>
          </cell>
        </row>
        <row r="358">
          <cell r="D358" t="str">
            <v/>
          </cell>
        </row>
        <row r="359">
          <cell r="D359" t="str">
            <v/>
          </cell>
        </row>
        <row r="360">
          <cell r="D360" t="str">
            <v/>
          </cell>
        </row>
        <row r="361">
          <cell r="D361" t="str">
            <v/>
          </cell>
        </row>
        <row r="362">
          <cell r="D362" t="str">
            <v/>
          </cell>
        </row>
        <row r="363">
          <cell r="D363" t="str">
            <v/>
          </cell>
        </row>
        <row r="364">
          <cell r="D364" t="str">
            <v/>
          </cell>
        </row>
        <row r="365">
          <cell r="D365" t="str">
            <v/>
          </cell>
        </row>
        <row r="366">
          <cell r="D366" t="str">
            <v/>
          </cell>
        </row>
        <row r="457">
          <cell r="B457" t="str">
            <v>MEQ-01</v>
          </cell>
          <cell r="C457" t="str">
            <v>-</v>
          </cell>
          <cell r="D457" t="str">
            <v>ANDAMIO METALICO TUBULAR</v>
          </cell>
          <cell r="E457">
            <v>22600</v>
          </cell>
          <cell r="F457" t="str">
            <v>DIA</v>
          </cell>
          <cell r="G457" t="str">
            <v>-</v>
          </cell>
          <cell r="H457">
            <v>26894</v>
          </cell>
        </row>
        <row r="458">
          <cell r="B458" t="str">
            <v>MEQ-02</v>
          </cell>
          <cell r="C458" t="str">
            <v>-</v>
          </cell>
          <cell r="D458" t="str">
            <v>CERCHA METALICA DE 3MTS</v>
          </cell>
          <cell r="E458">
            <v>420.1680672268908</v>
          </cell>
          <cell r="F458" t="str">
            <v>DIA</v>
          </cell>
          <cell r="G458" t="str">
            <v>-</v>
          </cell>
          <cell r="H458">
            <v>500</v>
          </cell>
        </row>
        <row r="459">
          <cell r="B459" t="str">
            <v>MEQ-03</v>
          </cell>
          <cell r="C459" t="str">
            <v>-</v>
          </cell>
          <cell r="D459" t="str">
            <v>CRUCETA ANDAMIO</v>
          </cell>
          <cell r="E459">
            <v>220.00000000000003</v>
          </cell>
          <cell r="F459" t="str">
            <v>DIA</v>
          </cell>
          <cell r="G459" t="str">
            <v>-</v>
          </cell>
          <cell r="H459">
            <v>261.8</v>
          </cell>
        </row>
        <row r="460">
          <cell r="B460" t="str">
            <v>MEQ-04</v>
          </cell>
          <cell r="C460" t="str">
            <v>-</v>
          </cell>
          <cell r="D460" t="str">
            <v>FORMALETA METALICA</v>
          </cell>
          <cell r="E460">
            <v>1115.4861111111109</v>
          </cell>
          <cell r="F460" t="str">
            <v>M2</v>
          </cell>
          <cell r="G460" t="str">
            <v>-</v>
          </cell>
          <cell r="H460">
            <v>1327.4284722222219</v>
          </cell>
        </row>
        <row r="461">
          <cell r="B461" t="str">
            <v>MEQ-05</v>
          </cell>
          <cell r="C461" t="str">
            <v>-</v>
          </cell>
          <cell r="D461" t="str">
            <v>ROTOMARTILLO</v>
          </cell>
          <cell r="E461">
            <v>25210.084033613446</v>
          </cell>
          <cell r="F461" t="str">
            <v>DIA</v>
          </cell>
          <cell r="G461" t="str">
            <v>-</v>
          </cell>
          <cell r="H461">
            <v>30000</v>
          </cell>
        </row>
        <row r="462">
          <cell r="B462" t="str">
            <v>MEQ-06</v>
          </cell>
          <cell r="C462" t="str">
            <v>-</v>
          </cell>
          <cell r="D462" t="str">
            <v>EQUIPO DE OXICORTE (OXIGENO-ACETILENO)</v>
          </cell>
          <cell r="E462">
            <v>80000</v>
          </cell>
          <cell r="F462" t="str">
            <v>DIA</v>
          </cell>
          <cell r="G462" t="str">
            <v>-</v>
          </cell>
          <cell r="H462">
            <v>95200</v>
          </cell>
        </row>
        <row r="463">
          <cell r="B463" t="str">
            <v>MEQ-07</v>
          </cell>
          <cell r="C463" t="str">
            <v>-</v>
          </cell>
          <cell r="D463" t="str">
            <v>PULIDORA MANUAL ELECTRICA</v>
          </cell>
          <cell r="E463">
            <v>33613.445378151264</v>
          </cell>
          <cell r="F463" t="str">
            <v>DIA</v>
          </cell>
          <cell r="G463" t="str">
            <v>-</v>
          </cell>
          <cell r="H463">
            <v>40000</v>
          </cell>
        </row>
        <row r="464">
          <cell r="B464" t="str">
            <v>MEQ-08</v>
          </cell>
          <cell r="C464" t="str">
            <v>-</v>
          </cell>
          <cell r="D464" t="str">
            <v>EQUIPO DE SOLDADURA</v>
          </cell>
          <cell r="E464">
            <v>50420.168067226892</v>
          </cell>
          <cell r="F464" t="str">
            <v>DIA</v>
          </cell>
          <cell r="G464" t="str">
            <v>-</v>
          </cell>
          <cell r="H464">
            <v>60000</v>
          </cell>
        </row>
        <row r="465">
          <cell r="B465" t="str">
            <v>MEQ-09</v>
          </cell>
          <cell r="C465" t="str">
            <v>-</v>
          </cell>
          <cell r="D465" t="str">
            <v>TABLERO O PLAQUETA DE 1.4MT X O.7MT</v>
          </cell>
          <cell r="E465">
            <v>350</v>
          </cell>
          <cell r="F465" t="str">
            <v>DIA</v>
          </cell>
          <cell r="G465" t="str">
            <v>-</v>
          </cell>
          <cell r="H465">
            <v>416.5</v>
          </cell>
        </row>
        <row r="466">
          <cell r="B466" t="str">
            <v>MEQ-10</v>
          </cell>
          <cell r="C466" t="str">
            <v>-</v>
          </cell>
          <cell r="D466" t="str">
            <v>TABLONES 3 MTS</v>
          </cell>
          <cell r="E466">
            <v>380</v>
          </cell>
          <cell r="F466" t="str">
            <v>DIA</v>
          </cell>
          <cell r="G466" t="str">
            <v>-</v>
          </cell>
          <cell r="H466">
            <v>452.2</v>
          </cell>
        </row>
        <row r="467">
          <cell r="B467" t="str">
            <v>MEQ-11</v>
          </cell>
          <cell r="C467" t="str">
            <v>-</v>
          </cell>
          <cell r="D467" t="str">
            <v>PARAL CORRIENTE 3 M</v>
          </cell>
          <cell r="E467">
            <v>180</v>
          </cell>
          <cell r="F467" t="str">
            <v>DIA</v>
          </cell>
          <cell r="G467" t="str">
            <v>-</v>
          </cell>
          <cell r="H467">
            <v>214.2</v>
          </cell>
        </row>
        <row r="468">
          <cell r="B468" t="str">
            <v>MEQ-12</v>
          </cell>
          <cell r="C468" t="str">
            <v>-</v>
          </cell>
          <cell r="D468" t="str">
            <v>PARAL CORRIENTE 4 M</v>
          </cell>
          <cell r="E468">
            <v>130</v>
          </cell>
          <cell r="F468" t="str">
            <v>DIA</v>
          </cell>
          <cell r="G468" t="str">
            <v>-</v>
          </cell>
          <cell r="H468">
            <v>154.69999999999999</v>
          </cell>
        </row>
        <row r="469">
          <cell r="B469" t="str">
            <v>MEQ-13</v>
          </cell>
          <cell r="C469" t="str">
            <v>-</v>
          </cell>
          <cell r="D469" t="str">
            <v>VIBRADOR DE CONCRETO A GASOLINA</v>
          </cell>
          <cell r="E469">
            <v>50420.168067226892</v>
          </cell>
          <cell r="F469" t="str">
            <v>DIA</v>
          </cell>
          <cell r="G469" t="str">
            <v>-</v>
          </cell>
          <cell r="H469">
            <v>60000</v>
          </cell>
        </row>
        <row r="470">
          <cell r="B470" t="str">
            <v>MEQ-14</v>
          </cell>
          <cell r="C470" t="str">
            <v>-</v>
          </cell>
          <cell r="D470" t="str">
            <v>VIBRADOR DE CONCRETO ELÉCTRICO</v>
          </cell>
          <cell r="E470">
            <v>50420.168067226892</v>
          </cell>
          <cell r="F470" t="str">
            <v>DIA</v>
          </cell>
          <cell r="G470" t="str">
            <v>-</v>
          </cell>
          <cell r="H470">
            <v>60000</v>
          </cell>
        </row>
        <row r="471">
          <cell r="B471" t="str">
            <v>MEQ-15</v>
          </cell>
          <cell r="C471" t="str">
            <v>-</v>
          </cell>
          <cell r="D471" t="str">
            <v>COMPRESOR DE DOS MARTILLOS</v>
          </cell>
          <cell r="E471">
            <v>71428.571428571435</v>
          </cell>
          <cell r="F471" t="str">
            <v>HR</v>
          </cell>
          <cell r="G471" t="str">
            <v>-</v>
          </cell>
          <cell r="H471">
            <v>85000</v>
          </cell>
        </row>
        <row r="472">
          <cell r="B472" t="str">
            <v>MEQ-16</v>
          </cell>
          <cell r="C472" t="str">
            <v>-</v>
          </cell>
          <cell r="D472" t="str">
            <v>MEZCLADORA DE CONCRETO 1/2 BULTO</v>
          </cell>
          <cell r="E472">
            <v>50420.168067226892</v>
          </cell>
          <cell r="F472" t="str">
            <v>DIA</v>
          </cell>
          <cell r="G472" t="str">
            <v>-</v>
          </cell>
          <cell r="H472">
            <v>60000</v>
          </cell>
        </row>
        <row r="473">
          <cell r="B473" t="str">
            <v>MEQ-17</v>
          </cell>
          <cell r="C473" t="str">
            <v>-</v>
          </cell>
          <cell r="D473" t="str">
            <v>FORMALETA PARA ENTREPISO (INCLUYE TABLEROS, BANDAS,PARALES Y CERCHAS)</v>
          </cell>
          <cell r="E473">
            <v>2205.4861111111109</v>
          </cell>
          <cell r="F473" t="str">
            <v>M2</v>
          </cell>
          <cell r="G473" t="str">
            <v>-</v>
          </cell>
          <cell r="H473">
            <v>2624.5284722222218</v>
          </cell>
        </row>
        <row r="474">
          <cell r="B474" t="str">
            <v>MEQ-18</v>
          </cell>
          <cell r="C474" t="str">
            <v>-</v>
          </cell>
          <cell r="D474" t="str">
            <v>COMPRESOR (BARRIDO Y SOPLADO)</v>
          </cell>
          <cell r="E474">
            <v>21008.403361344539</v>
          </cell>
          <cell r="F474" t="str">
            <v>DIA</v>
          </cell>
          <cell r="G474" t="str">
            <v>-</v>
          </cell>
          <cell r="H474">
            <v>25000</v>
          </cell>
        </row>
        <row r="475">
          <cell r="B475" t="str">
            <v>MEQ-19</v>
          </cell>
          <cell r="C475" t="str">
            <v>-</v>
          </cell>
          <cell r="D475" t="str">
            <v>TALADRO PERCUTOR TIPO HILTI</v>
          </cell>
          <cell r="E475">
            <v>12605.042016806723</v>
          </cell>
          <cell r="F475" t="str">
            <v>DIA</v>
          </cell>
          <cell r="G475" t="str">
            <v>-</v>
          </cell>
          <cell r="H475">
            <v>15000</v>
          </cell>
        </row>
        <row r="476">
          <cell r="B476" t="str">
            <v>MEQ-20</v>
          </cell>
          <cell r="C476" t="str">
            <v>-</v>
          </cell>
          <cell r="D476" t="str">
            <v>ALLANADORA MECANICA 5HP</v>
          </cell>
          <cell r="E476">
            <v>58823.529411764706</v>
          </cell>
          <cell r="F476" t="str">
            <v>DIA</v>
          </cell>
          <cell r="G476" t="str">
            <v>-</v>
          </cell>
          <cell r="H476">
            <v>70000</v>
          </cell>
        </row>
        <row r="477">
          <cell r="B477" t="str">
            <v>MEQ-21</v>
          </cell>
          <cell r="C477" t="str">
            <v>-</v>
          </cell>
          <cell r="D477" t="str">
            <v xml:space="preserve">EQUIPOS DE TOPOGRAFIA </v>
          </cell>
          <cell r="E477">
            <v>126050.42016806723</v>
          </cell>
          <cell r="F477" t="str">
            <v>DIA</v>
          </cell>
          <cell r="G477" t="str">
            <v>-</v>
          </cell>
          <cell r="H477">
            <v>150000</v>
          </cell>
        </row>
        <row r="478">
          <cell r="B478" t="str">
            <v>MEQ-22</v>
          </cell>
          <cell r="C478" t="str">
            <v>-</v>
          </cell>
          <cell r="D478" t="str">
            <v>MEZCLADORA DE CONCRETO 1 BULTO</v>
          </cell>
          <cell r="E478">
            <v>75630.252100840342</v>
          </cell>
          <cell r="F478" t="str">
            <v>DIA</v>
          </cell>
          <cell r="G478" t="str">
            <v>-</v>
          </cell>
          <cell r="H478">
            <v>90000</v>
          </cell>
        </row>
        <row r="479">
          <cell r="B479" t="str">
            <v>MEQ-23</v>
          </cell>
          <cell r="C479" t="str">
            <v>-</v>
          </cell>
          <cell r="D479" t="str">
            <v>PARALES METALICOS</v>
          </cell>
          <cell r="E479">
            <v>180</v>
          </cell>
          <cell r="F479" t="str">
            <v>DIA</v>
          </cell>
          <cell r="G479" t="str">
            <v>-</v>
          </cell>
          <cell r="H479">
            <v>214.2</v>
          </cell>
        </row>
        <row r="480">
          <cell r="B480" t="str">
            <v>MEQ-24</v>
          </cell>
          <cell r="C480" t="str">
            <v>-</v>
          </cell>
          <cell r="D480" t="str">
            <v>PULIDORA PISO 2 EJES</v>
          </cell>
          <cell r="E480">
            <v>33613.445378151264</v>
          </cell>
          <cell r="F480" t="str">
            <v>DIA</v>
          </cell>
          <cell r="G480" t="str">
            <v>-</v>
          </cell>
          <cell r="H480">
            <v>40000</v>
          </cell>
        </row>
        <row r="481">
          <cell r="B481" t="str">
            <v>MEQ-25</v>
          </cell>
          <cell r="C481" t="str">
            <v>-</v>
          </cell>
          <cell r="D481" t="str">
            <v>MOTOBOMBA DE IMPULSIÓN PARA CONCRETO</v>
          </cell>
          <cell r="E481">
            <v>521008.40336134454</v>
          </cell>
          <cell r="F481" t="str">
            <v>DIA</v>
          </cell>
          <cell r="G481" t="str">
            <v>-</v>
          </cell>
          <cell r="H481">
            <v>620000</v>
          </cell>
        </row>
        <row r="482">
          <cell r="B482" t="str">
            <v>MEQ-26</v>
          </cell>
          <cell r="C482" t="str">
            <v>-</v>
          </cell>
          <cell r="D482" t="str">
            <v>EQUIPO DEMOLEDOR HEXAGONAL</v>
          </cell>
          <cell r="E482">
            <v>42016.806722689078</v>
          </cell>
          <cell r="F482" t="str">
            <v>DIA</v>
          </cell>
          <cell r="G482" t="str">
            <v>-</v>
          </cell>
          <cell r="H482">
            <v>50000</v>
          </cell>
        </row>
        <row r="483">
          <cell r="B483" t="str">
            <v>MEQ-27</v>
          </cell>
          <cell r="C483" t="str">
            <v>-</v>
          </cell>
          <cell r="D483" t="str">
            <v>MOTOSIERRA</v>
          </cell>
          <cell r="E483">
            <v>50420.168067226892</v>
          </cell>
          <cell r="F483" t="str">
            <v>DIA</v>
          </cell>
          <cell r="G483" t="str">
            <v>-</v>
          </cell>
          <cell r="H483">
            <v>60000</v>
          </cell>
        </row>
        <row r="484">
          <cell r="B484" t="str">
            <v>MEQ-28</v>
          </cell>
          <cell r="C484" t="str">
            <v>-</v>
          </cell>
          <cell r="D484" t="str">
            <v>EQUIPO DE ACABADO SUPERFICIAL PAVIMENTO RIGIDO</v>
          </cell>
          <cell r="E484">
            <v>25210.084033613446</v>
          </cell>
          <cell r="F484" t="str">
            <v>DIA</v>
          </cell>
          <cell r="G484" t="str">
            <v>-</v>
          </cell>
          <cell r="H484">
            <v>30000</v>
          </cell>
        </row>
        <row r="485">
          <cell r="B485" t="str">
            <v>MEQ-29</v>
          </cell>
          <cell r="C485" t="str">
            <v>-</v>
          </cell>
          <cell r="D485" t="str">
            <v>REGLA VIBRATORIA</v>
          </cell>
          <cell r="E485">
            <v>33613.445378151264</v>
          </cell>
          <cell r="F485" t="str">
            <v>DIA</v>
          </cell>
          <cell r="G485" t="str">
            <v>-</v>
          </cell>
          <cell r="H485">
            <v>40000</v>
          </cell>
        </row>
        <row r="486">
          <cell r="B486" t="str">
            <v>MEQ-30</v>
          </cell>
          <cell r="C486" t="str">
            <v>-</v>
          </cell>
          <cell r="D486" t="str">
            <v>CORTADORA DE CONCRETO</v>
          </cell>
          <cell r="E486">
            <v>84033.613445378156</v>
          </cell>
          <cell r="F486" t="str">
            <v>DIA</v>
          </cell>
          <cell r="G486" t="str">
            <v>-</v>
          </cell>
          <cell r="H486">
            <v>100000</v>
          </cell>
        </row>
        <row r="487">
          <cell r="B487" t="str">
            <v>MEQ-31</v>
          </cell>
          <cell r="C487" t="str">
            <v>-</v>
          </cell>
          <cell r="D487" t="str">
            <v>HIDROLAVADORA ELÉCTRICA</v>
          </cell>
          <cell r="E487">
            <v>42016.806722689078</v>
          </cell>
          <cell r="F487" t="str">
            <v>DIA</v>
          </cell>
          <cell r="G487" t="str">
            <v>-</v>
          </cell>
          <cell r="H487">
            <v>50000</v>
          </cell>
        </row>
        <row r="488">
          <cell r="B488" t="str">
            <v>MEQ-32</v>
          </cell>
          <cell r="C488" t="str">
            <v>-</v>
          </cell>
          <cell r="D488" t="str">
            <v>TRONZADORA DE METAL</v>
          </cell>
          <cell r="E488">
            <v>42016.806722689078</v>
          </cell>
          <cell r="F488" t="str">
            <v>DIA</v>
          </cell>
          <cell r="G488" t="str">
            <v>-</v>
          </cell>
          <cell r="H488">
            <v>50000</v>
          </cell>
        </row>
        <row r="489">
          <cell r="B489" t="str">
            <v>MEQ-33</v>
          </cell>
          <cell r="C489" t="str">
            <v>-</v>
          </cell>
          <cell r="D489" t="str">
            <v>VEHÍCULO DELINEADOR</v>
          </cell>
          <cell r="E489">
            <v>136604.84186908949</v>
          </cell>
          <cell r="F489" t="str">
            <v>HR</v>
          </cell>
          <cell r="G489" t="str">
            <v>-</v>
          </cell>
          <cell r="H489">
            <v>162559.76182421649</v>
          </cell>
        </row>
        <row r="490">
          <cell r="B490" t="str">
            <v>MEQ-34</v>
          </cell>
          <cell r="C490" t="str">
            <v>-</v>
          </cell>
          <cell r="D490" t="str">
            <v>EQUIPO DE PINTURA (COMPRESOR), PRESIÓN MÁXIMA DE TRABAJO 3300 PSI.</v>
          </cell>
          <cell r="E490">
            <v>134453.78151260506</v>
          </cell>
          <cell r="F490" t="str">
            <v>DIA</v>
          </cell>
          <cell r="G490" t="str">
            <v>-</v>
          </cell>
          <cell r="H490">
            <v>160000</v>
          </cell>
        </row>
        <row r="491">
          <cell r="B491" t="str">
            <v>MEQ-35</v>
          </cell>
          <cell r="C491" t="str">
            <v>-</v>
          </cell>
          <cell r="D491" t="str">
            <v>MOTONIVELADORA</v>
          </cell>
          <cell r="E491">
            <v>144746.85231161799</v>
          </cell>
          <cell r="F491" t="str">
            <v>HR</v>
          </cell>
          <cell r="G491" t="str">
            <v>-</v>
          </cell>
          <cell r="H491">
            <v>172248.75425082538</v>
          </cell>
        </row>
        <row r="492">
          <cell r="B492" t="str">
            <v>MEQ-36</v>
          </cell>
          <cell r="C492" t="str">
            <v>-</v>
          </cell>
          <cell r="D492" t="str">
            <v xml:space="preserve">RETROEXCAVADORA </v>
          </cell>
          <cell r="E492">
            <v>108560.1392337135</v>
          </cell>
          <cell r="F492" t="str">
            <v>HR</v>
          </cell>
          <cell r="G492" t="str">
            <v>-</v>
          </cell>
          <cell r="H492">
            <v>129186.56568811907</v>
          </cell>
        </row>
        <row r="493">
          <cell r="B493" t="str">
            <v>MEQ-37</v>
          </cell>
          <cell r="C493" t="str">
            <v>-</v>
          </cell>
          <cell r="D493" t="str">
            <v>VIBROCOMPACTADOR APISONADOR MANUAL TIPO SALTARIN</v>
          </cell>
          <cell r="E493">
            <v>67226.890756302528</v>
          </cell>
          <cell r="F493" t="str">
            <v>DIA</v>
          </cell>
          <cell r="G493" t="str">
            <v>-</v>
          </cell>
          <cell r="H493">
            <v>80000</v>
          </cell>
        </row>
        <row r="494">
          <cell r="B494" t="str">
            <v>MEQ-38</v>
          </cell>
          <cell r="C494" t="str">
            <v>-</v>
          </cell>
          <cell r="D494" t="str">
            <v>VIBROCOMPACTADOR MANUAL TIPO RANA</v>
          </cell>
          <cell r="E494">
            <v>67226.890756302528</v>
          </cell>
          <cell r="F494" t="str">
            <v>DIA</v>
          </cell>
          <cell r="G494" t="str">
            <v>-</v>
          </cell>
          <cell r="H494">
            <v>80000</v>
          </cell>
        </row>
        <row r="495">
          <cell r="B495" t="str">
            <v>MEQ-39</v>
          </cell>
          <cell r="C495" t="str">
            <v>-</v>
          </cell>
          <cell r="D495" t="str">
            <v>TERMINADORA DE ASFALTO</v>
          </cell>
          <cell r="E495">
            <v>122130.15663792766</v>
          </cell>
          <cell r="F495" t="str">
            <v>HR</v>
          </cell>
          <cell r="G495" t="str">
            <v>-</v>
          </cell>
          <cell r="H495">
            <v>145334.88639913392</v>
          </cell>
        </row>
        <row r="496">
          <cell r="B496" t="str">
            <v>MEQ-40</v>
          </cell>
          <cell r="C496" t="str">
            <v>-</v>
          </cell>
          <cell r="D496" t="str">
            <v>COMPACTADOR NEUMÁTICO</v>
          </cell>
          <cell r="E496">
            <v>113083.47836845154</v>
          </cell>
          <cell r="F496" t="str">
            <v>HR</v>
          </cell>
          <cell r="G496" t="str">
            <v>-</v>
          </cell>
          <cell r="H496">
            <v>134569.33925845733</v>
          </cell>
        </row>
        <row r="497">
          <cell r="B497" t="str">
            <v>MEQ-41</v>
          </cell>
          <cell r="C497" t="str">
            <v>-</v>
          </cell>
          <cell r="D497" t="str">
            <v>CARROTANQUE DE AGUA(1000 GALONES)</v>
          </cell>
          <cell r="E497">
            <v>64834.530613471637</v>
          </cell>
          <cell r="F497" t="str">
            <v>HR</v>
          </cell>
          <cell r="H497">
            <v>77153.091430031243</v>
          </cell>
        </row>
        <row r="498">
          <cell r="B498" t="str">
            <v>MEQ-42</v>
          </cell>
          <cell r="C498" t="str">
            <v>-</v>
          </cell>
          <cell r="D498" t="str">
            <v>MINICARGADOR</v>
          </cell>
          <cell r="E498">
            <v>84033.613445378156</v>
          </cell>
          <cell r="F498" t="str">
            <v>HR</v>
          </cell>
          <cell r="G498" t="str">
            <v>-</v>
          </cell>
          <cell r="H498">
            <v>100000</v>
          </cell>
        </row>
        <row r="499">
          <cell r="B499" t="str">
            <v>MEQ-43</v>
          </cell>
          <cell r="C499" t="str">
            <v>-</v>
          </cell>
          <cell r="D499" t="str">
            <v>ANDAMIAJE PARA APLICAR LA CARGA (EQUIPO SUSTITUTO DE LA TARA)</v>
          </cell>
          <cell r="E499">
            <v>53541.78481023723</v>
          </cell>
          <cell r="F499" t="str">
            <v>U</v>
          </cell>
          <cell r="G499" t="str">
            <v>INVIAS 2022-2</v>
          </cell>
          <cell r="H499">
            <v>63714.723924182304</v>
          </cell>
        </row>
        <row r="500">
          <cell r="B500" t="str">
            <v>MEQ-44</v>
          </cell>
          <cell r="C500" t="str">
            <v>-</v>
          </cell>
          <cell r="D500" t="str">
            <v>ASPERSOR MANUAL DE 20 LITROS</v>
          </cell>
          <cell r="E500">
            <v>2854.6747411060674</v>
          </cell>
          <cell r="F500" t="str">
            <v>H</v>
          </cell>
          <cell r="G500" t="str">
            <v>INVIAS 2022-2</v>
          </cell>
          <cell r="H500">
            <v>3397.0629419162201</v>
          </cell>
        </row>
        <row r="501">
          <cell r="B501" t="str">
            <v>MEQ-45</v>
          </cell>
          <cell r="C501" t="str">
            <v>-</v>
          </cell>
          <cell r="D501" t="str">
            <v>ASTILLADORA DE MADERA PARA TRITURAR, POTENCIA APROXIMADA 75 HP</v>
          </cell>
          <cell r="E501">
            <v>69503.634058736061</v>
          </cell>
          <cell r="F501" t="str">
            <v>H</v>
          </cell>
          <cell r="G501" t="str">
            <v>INVIAS 2022-2</v>
          </cell>
          <cell r="H501">
            <v>82709.324529895908</v>
          </cell>
        </row>
        <row r="502">
          <cell r="B502" t="str">
            <v>MEQ-46</v>
          </cell>
          <cell r="C502" t="str">
            <v>-</v>
          </cell>
          <cell r="D502" t="str">
            <v>MOTOBOMBA DE CONCRETO</v>
          </cell>
          <cell r="E502">
            <v>66099.094653140201</v>
          </cell>
          <cell r="F502" t="str">
            <v>H</v>
          </cell>
          <cell r="G502" t="str">
            <v>INVIAS 2022-2</v>
          </cell>
          <cell r="H502">
            <v>78657.922637236843</v>
          </cell>
        </row>
        <row r="503">
          <cell r="B503" t="str">
            <v>MEQ-47</v>
          </cell>
          <cell r="C503" t="str">
            <v>-</v>
          </cell>
          <cell r="D503" t="str">
            <v>BARREDORA DE SUCCIÓN, ALMACENAMIENTO APROXIMADO 6 M3</v>
          </cell>
          <cell r="E503">
            <v>123803.79211778079</v>
          </cell>
          <cell r="F503" t="str">
            <v>H</v>
          </cell>
          <cell r="G503" t="str">
            <v>INVIAS 2022-2</v>
          </cell>
          <cell r="H503">
            <v>147326.51262015913</v>
          </cell>
        </row>
        <row r="504">
          <cell r="B504" t="str">
            <v>MEQ-48</v>
          </cell>
          <cell r="C504" t="str">
            <v>-</v>
          </cell>
          <cell r="D504" t="str">
            <v>BOMBA DE CONCRETO, PRODUCCIÓN: 30 M3/H- 50 M3/H</v>
          </cell>
          <cell r="E504">
            <v>53027.318831291435</v>
          </cell>
          <cell r="F504" t="str">
            <v>H</v>
          </cell>
          <cell r="G504" t="str">
            <v>INVIAS 2022-2</v>
          </cell>
          <cell r="H504">
            <v>63102.509409236802</v>
          </cell>
        </row>
        <row r="505">
          <cell r="B505" t="str">
            <v>MEQ-49</v>
          </cell>
          <cell r="C505" t="str">
            <v>-</v>
          </cell>
          <cell r="D505" t="str">
            <v>BOMBA DE INYECCIÓN DE LECHADA</v>
          </cell>
          <cell r="E505">
            <v>35919.402722011764</v>
          </cell>
          <cell r="F505" t="str">
            <v>H</v>
          </cell>
          <cell r="G505" t="str">
            <v>INVIAS 2022-2</v>
          </cell>
          <cell r="H505">
            <v>42744.089239194</v>
          </cell>
        </row>
        <row r="506">
          <cell r="B506" t="str">
            <v>MEQ-50</v>
          </cell>
          <cell r="C506" t="str">
            <v>-</v>
          </cell>
          <cell r="D506" t="str">
            <v>BOMBA ELÉCTRICA PARA ACCIONAR LA CELDA ESPECIAL DE CARGA</v>
          </cell>
          <cell r="E506">
            <v>53997.882853522155</v>
          </cell>
          <cell r="F506" t="str">
            <v>H</v>
          </cell>
          <cell r="G506" t="str">
            <v>INVIAS 2022-2</v>
          </cell>
          <cell r="H506">
            <v>64257.480595691362</v>
          </cell>
        </row>
        <row r="507">
          <cell r="B507" t="str">
            <v>MEQ-51</v>
          </cell>
          <cell r="C507" t="str">
            <v>-</v>
          </cell>
          <cell r="D507" t="str">
            <v>BOMBA PARA GATO DE TENSIONAMIENTO (FUERZA MÁXIMA 300 TONELADAS)</v>
          </cell>
          <cell r="E507">
            <v>44583.396447806044</v>
          </cell>
          <cell r="F507" t="str">
            <v>H</v>
          </cell>
          <cell r="G507" t="str">
            <v>INVIAS 2022-2</v>
          </cell>
          <cell r="H507">
            <v>53054.241772889189</v>
          </cell>
        </row>
        <row r="508">
          <cell r="B508" t="str">
            <v>MEQ-52</v>
          </cell>
          <cell r="C508" t="str">
            <v>-</v>
          </cell>
          <cell r="D508" t="str">
            <v>BULDOZER POTENCIA AL VOLANTE DE 305 HP, MOTOR DE 2100 RPM, LONGITUD DE HOJA 6,39M</v>
          </cell>
          <cell r="E508">
            <v>159845.75834337366</v>
          </cell>
          <cell r="F508" t="str">
            <v>H</v>
          </cell>
          <cell r="G508" t="str">
            <v>INVIAS 2022-2</v>
          </cell>
          <cell r="H508">
            <v>190216.45242861463</v>
          </cell>
        </row>
        <row r="509">
          <cell r="B509" t="str">
            <v>MEQ-53</v>
          </cell>
          <cell r="C509" t="str">
            <v>-</v>
          </cell>
          <cell r="D509" t="str">
            <v>BULDOZER, POTENCIA AL VOLANTE DE 140 HP, MOTOR DE 2200 RPM, LONGITUD DE HOJA 4,80M</v>
          </cell>
          <cell r="E509">
            <v>159845.75834337366</v>
          </cell>
          <cell r="F509" t="str">
            <v>H</v>
          </cell>
          <cell r="G509" t="str">
            <v>INVIAS 2022-2</v>
          </cell>
          <cell r="H509">
            <v>190216.45242861463</v>
          </cell>
        </row>
        <row r="510">
          <cell r="B510" t="str">
            <v>MEQ-54</v>
          </cell>
          <cell r="C510" t="str">
            <v>-</v>
          </cell>
          <cell r="D510" t="str">
            <v>BULDOZER, POTENCIA AL VOLANTE DE 80 HP, MOTOR DE 2400 RPM, LONGITUD DE HOJA 3,99M</v>
          </cell>
          <cell r="E510">
            <v>92276.11834865647</v>
          </cell>
          <cell r="F510" t="str">
            <v>H</v>
          </cell>
          <cell r="G510" t="str">
            <v>INVIAS 2022-2</v>
          </cell>
          <cell r="H510">
            <v>109808.58083490119</v>
          </cell>
        </row>
        <row r="511">
          <cell r="B511" t="str">
            <v>MEQ-55</v>
          </cell>
          <cell r="C511" t="str">
            <v>-</v>
          </cell>
          <cell r="D511" t="str">
            <v>CALDERA PARA PINTURA TERMOPLÁSTICA (NTC 4744-2)</v>
          </cell>
          <cell r="E511">
            <v>65361.036176277557</v>
          </cell>
          <cell r="F511" t="str">
            <v>H</v>
          </cell>
          <cell r="G511" t="str">
            <v>INVIAS 2022-2</v>
          </cell>
          <cell r="H511">
            <v>77779.633049770287</v>
          </cell>
        </row>
        <row r="512">
          <cell r="B512" t="str">
            <v>MEQ-56</v>
          </cell>
          <cell r="C512" t="str">
            <v>-</v>
          </cell>
          <cell r="D512" t="str">
            <v>CAMABAJA CAPACIDAD DE 30-40 TONELADAS</v>
          </cell>
          <cell r="E512">
            <v>187673.34070028213</v>
          </cell>
          <cell r="F512" t="str">
            <v>H</v>
          </cell>
          <cell r="G512" t="str">
            <v>INVIAS 2022-2</v>
          </cell>
          <cell r="H512">
            <v>223331.27543333572</v>
          </cell>
        </row>
        <row r="513">
          <cell r="B513" t="str">
            <v>MEQ-57</v>
          </cell>
          <cell r="C513" t="str">
            <v>-</v>
          </cell>
          <cell r="D513" t="str">
            <v>CAMIÓN 350 (F-350, CHEYENNE 350 O SIMILARES)</v>
          </cell>
          <cell r="E513">
            <v>29582.637941186935</v>
          </cell>
          <cell r="F513" t="str">
            <v>H</v>
          </cell>
          <cell r="G513" t="str">
            <v>INVIAS 2022-2</v>
          </cell>
          <cell r="H513">
            <v>35203.339150012449</v>
          </cell>
        </row>
        <row r="514">
          <cell r="B514" t="str">
            <v>MEQ-58</v>
          </cell>
          <cell r="C514" t="str">
            <v>-</v>
          </cell>
          <cell r="D514" t="str">
            <v>CAMIÓN CON CAPACIDAD DE 5 TON O SUPERIOR</v>
          </cell>
          <cell r="E514">
            <v>33653.643162451182</v>
          </cell>
          <cell r="F514" t="str">
            <v>H</v>
          </cell>
          <cell r="G514" t="str">
            <v>INVIAS 2022-2</v>
          </cell>
          <cell r="H514">
            <v>40047.835363316903</v>
          </cell>
        </row>
        <row r="515">
          <cell r="B515" t="str">
            <v>MEQ-59</v>
          </cell>
          <cell r="C515" t="str">
            <v>-</v>
          </cell>
          <cell r="D515" t="str">
            <v xml:space="preserve">CAMIÓN DE SLURRY, VOLUMEN DE DEPÓSITO DE EMULSIÓN 4M3 A 6 M3, ANCHO APROXIMADO 7 M </v>
          </cell>
          <cell r="E515">
            <v>94963.149559950383</v>
          </cell>
          <cell r="F515" t="str">
            <v>H</v>
          </cell>
          <cell r="G515" t="str">
            <v>INVIAS 2022-2</v>
          </cell>
          <cell r="H515">
            <v>113006.14797634094</v>
          </cell>
        </row>
        <row r="516">
          <cell r="B516" t="str">
            <v>MEQ-60</v>
          </cell>
          <cell r="C516" t="str">
            <v>-</v>
          </cell>
          <cell r="D516" t="str">
            <v>CAMIÓN GRÚA CAPACIDAD 5 TONELADAS</v>
          </cell>
          <cell r="E516">
            <v>113083.47836845154</v>
          </cell>
          <cell r="F516" t="str">
            <v>H</v>
          </cell>
          <cell r="G516" t="str">
            <v>INVIAS 2022-2</v>
          </cell>
          <cell r="H516">
            <v>134569.33925845733</v>
          </cell>
        </row>
        <row r="517">
          <cell r="B517" t="str">
            <v>MEQ-61</v>
          </cell>
          <cell r="C517" t="str">
            <v>-</v>
          </cell>
          <cell r="D517" t="str">
            <v>CAMIÓN MIXER</v>
          </cell>
          <cell r="E517">
            <v>135700.17404214185</v>
          </cell>
          <cell r="F517" t="str">
            <v>H</v>
          </cell>
          <cell r="G517" t="str">
            <v>INVIAS 2022-2</v>
          </cell>
          <cell r="H517">
            <v>161483.2071101488</v>
          </cell>
        </row>
        <row r="518">
          <cell r="B518" t="str">
            <v>MEQ-62</v>
          </cell>
          <cell r="C518" t="str">
            <v>-</v>
          </cell>
          <cell r="D518" t="str">
            <v>CAMIONETA DE ESTACAS 4X4</v>
          </cell>
          <cell r="E518">
            <v>26054.43341609124</v>
          </cell>
          <cell r="F518" t="str">
            <v>H</v>
          </cell>
          <cell r="G518" t="str">
            <v>INVIAS 2022-2</v>
          </cell>
          <cell r="H518">
            <v>31004.775765148574</v>
          </cell>
        </row>
        <row r="519">
          <cell r="B519" t="str">
            <v>MEQ-63</v>
          </cell>
          <cell r="C519" t="str">
            <v>-</v>
          </cell>
          <cell r="D519" t="str">
            <v>CAMISA METÁLICA PARA PILOTE CALIBRE 36 D=1.20M - RECUPERABLE (KG)</v>
          </cell>
          <cell r="E519">
            <v>6937.0036642135783</v>
          </cell>
          <cell r="F519" t="str">
            <v>KG</v>
          </cell>
          <cell r="G519" t="str">
            <v>INVIAS 2022-2</v>
          </cell>
          <cell r="H519">
            <v>8255.0343604141581</v>
          </cell>
        </row>
        <row r="520">
          <cell r="B520" t="str">
            <v>MEQ-64</v>
          </cell>
          <cell r="C520" t="str">
            <v>-</v>
          </cell>
          <cell r="D520" t="str">
            <v>CAMISA METÁLICA PARA PILOTE CALIBRE 36 D=1M - RECUPERABLE (M)</v>
          </cell>
          <cell r="E520">
            <v>7339.9977802915218</v>
          </cell>
          <cell r="F520" t="str">
            <v>H</v>
          </cell>
          <cell r="G520" t="str">
            <v>INVIAS 2022-2</v>
          </cell>
          <cell r="H520">
            <v>8734.597358546911</v>
          </cell>
        </row>
        <row r="521">
          <cell r="B521" t="str">
            <v>MEQ-65</v>
          </cell>
          <cell r="C521" t="str">
            <v>-</v>
          </cell>
          <cell r="D521" t="str">
            <v>CARGADOR: POTENCIA EN EL VOLANTE 110 HP, CLASIFICACIÓN DE RPM DEL MOTOR 2300</v>
          </cell>
          <cell r="E521">
            <v>118421.01854744247</v>
          </cell>
          <cell r="F521" t="str">
            <v>H</v>
          </cell>
          <cell r="G521" t="str">
            <v>INVIAS 2022-2</v>
          </cell>
          <cell r="H521">
            <v>140921.01207145653</v>
          </cell>
        </row>
        <row r="522">
          <cell r="B522" t="str">
            <v>MEQ-66</v>
          </cell>
          <cell r="C522" t="str">
            <v>-</v>
          </cell>
          <cell r="D522" t="str">
            <v>CARGADOR: POTENCIA EN EL VOLANTE 125 HP, CLASIFICACIÓN DE RPM DEL MOTOR 2300</v>
          </cell>
          <cell r="E522">
            <v>129186.56568811904</v>
          </cell>
          <cell r="F522" t="str">
            <v>H</v>
          </cell>
          <cell r="G522" t="str">
            <v>INVIAS 2022-2</v>
          </cell>
          <cell r="H522">
            <v>153732.01316886165</v>
          </cell>
        </row>
        <row r="523">
          <cell r="B523" t="str">
            <v>MEQ-67</v>
          </cell>
          <cell r="C523" t="str">
            <v>-</v>
          </cell>
          <cell r="D523" t="str">
            <v>CARROTANQUE IRRIGADOR DE ASFALTO, 1000 GALONES DE CAPACIDAD</v>
          </cell>
          <cell r="E523">
            <v>38991.183341442098</v>
          </cell>
          <cell r="F523" t="str">
            <v>H</v>
          </cell>
          <cell r="G523" t="str">
            <v>INVIAS 2022-2</v>
          </cell>
          <cell r="H523">
            <v>46399.508176316092</v>
          </cell>
        </row>
        <row r="524">
          <cell r="B524" t="str">
            <v>MEQ-68</v>
          </cell>
          <cell r="C524" t="str">
            <v>-</v>
          </cell>
          <cell r="D524" t="str">
            <v>CIZALLA MANUAL DE 90 CM</v>
          </cell>
          <cell r="E524">
            <v>80705.571637552945</v>
          </cell>
          <cell r="F524" t="str">
            <v>H</v>
          </cell>
          <cell r="G524" t="str">
            <v>INVIAS 2022-2</v>
          </cell>
          <cell r="H524">
            <v>96039.630248688001</v>
          </cell>
        </row>
        <row r="525">
          <cell r="B525" t="str">
            <v>MEQ-69</v>
          </cell>
          <cell r="C525" t="str">
            <v>-</v>
          </cell>
          <cell r="D525" t="str">
            <v>COMPACTADOR DE RODILLO POTENCIA: 80HP, PESO: 7 TON</v>
          </cell>
          <cell r="E525">
            <v>1809.3356538952248</v>
          </cell>
          <cell r="F525" t="str">
            <v>H</v>
          </cell>
          <cell r="G525" t="str">
            <v>INVIAS 2022-2</v>
          </cell>
          <cell r="H525">
            <v>2153.1094281353176</v>
          </cell>
        </row>
        <row r="526">
          <cell r="B526" t="str">
            <v>MEQ-70</v>
          </cell>
          <cell r="C526" t="str">
            <v>-</v>
          </cell>
          <cell r="D526" t="str">
            <v>COMPACTADOR DE RODILLO POTENCIA: 99 HP, PESO: 8 TONELADAS</v>
          </cell>
          <cell r="E526">
            <v>102272.6978364276</v>
          </cell>
          <cell r="F526" t="str">
            <v>H</v>
          </cell>
          <cell r="G526" t="str">
            <v>INVIAS 2022-2</v>
          </cell>
          <cell r="H526">
            <v>121704.51042534884</v>
          </cell>
        </row>
        <row r="527">
          <cell r="B527" t="str">
            <v>MEQ-71</v>
          </cell>
          <cell r="C527" t="str">
            <v>-</v>
          </cell>
          <cell r="D527" t="str">
            <v>COMPACTADOR DE RODILLO, POTENCIA 105 HP, PESO DE 6 TONELADAS</v>
          </cell>
          <cell r="E527">
            <v>96889.924266089307</v>
          </cell>
          <cell r="F527" t="str">
            <v>H</v>
          </cell>
          <cell r="G527" t="str">
            <v>INVIAS 2022-2</v>
          </cell>
          <cell r="H527">
            <v>115299.00987664626</v>
          </cell>
        </row>
        <row r="528">
          <cell r="B528" t="str">
            <v>MEQ-72</v>
          </cell>
          <cell r="C528" t="str">
            <v>-</v>
          </cell>
          <cell r="D528" t="str">
            <v>COMPACTADOR MANUAL (SALTARÍN) PESO DE OPERACIÓN (KG.) 52, FUERZA DE IMPACTO POR GOLPE (KN) 12</v>
          </cell>
          <cell r="E528">
            <v>7757.1428571428578</v>
          </cell>
          <cell r="F528" t="str">
            <v>H</v>
          </cell>
          <cell r="G528" t="str">
            <v>INVIAS 2022-2</v>
          </cell>
          <cell r="H528">
            <v>9231</v>
          </cell>
        </row>
        <row r="529">
          <cell r="B529" t="str">
            <v>MEQ-73</v>
          </cell>
          <cell r="C529" t="str">
            <v>-</v>
          </cell>
          <cell r="D529" t="str">
            <v>COMPACTADOR MANUAL DE RODILLO</v>
          </cell>
          <cell r="E529">
            <v>7757.5266160757747</v>
          </cell>
          <cell r="F529" t="str">
            <v>H</v>
          </cell>
          <cell r="G529" t="str">
            <v>INVIAS 2022-2</v>
          </cell>
          <cell r="H529">
            <v>9231.4566731301711</v>
          </cell>
        </row>
        <row r="530">
          <cell r="B530" t="str">
            <v>MEQ-74</v>
          </cell>
          <cell r="C530" t="str">
            <v>-</v>
          </cell>
          <cell r="D530" t="str">
            <v>COMPACTADOR MANUAL VIBRATORIO (CANGURO) (APISONADORES), POTENCIA APROXIMADA 5 HP</v>
          </cell>
          <cell r="E530">
            <v>20574.47603457173</v>
          </cell>
          <cell r="F530" t="str">
            <v>H</v>
          </cell>
          <cell r="G530" t="str">
            <v>INVIAS 2022-2</v>
          </cell>
          <cell r="H530">
            <v>24483.626481140356</v>
          </cell>
        </row>
        <row r="531">
          <cell r="B531" t="str">
            <v>MEQ-75</v>
          </cell>
          <cell r="C531" t="str">
            <v>-</v>
          </cell>
          <cell r="D531" t="str">
            <v>COMPACTADOR MANUAL VIBRATORIO (RANA) CON MOTOR DE 6 HP</v>
          </cell>
          <cell r="E531">
            <v>7757.5266160757747</v>
          </cell>
          <cell r="F531" t="str">
            <v>H</v>
          </cell>
          <cell r="G531" t="str">
            <v>INVIAS 2022-2</v>
          </cell>
          <cell r="H531">
            <v>9231.4566731301711</v>
          </cell>
        </row>
        <row r="532">
          <cell r="B532" t="str">
            <v>MEQ-76</v>
          </cell>
          <cell r="C532" t="str">
            <v>-</v>
          </cell>
          <cell r="D532" t="str">
            <v>COMPACTADOR NEUMÁTICO DE POTENCIA 70 HP, PESO DE 13 TON</v>
          </cell>
          <cell r="E532">
            <v>5722.024005443649</v>
          </cell>
          <cell r="F532" t="str">
            <v>H</v>
          </cell>
          <cell r="G532" t="str">
            <v>INVIAS 2022-2</v>
          </cell>
          <cell r="H532">
            <v>6809.2085664779424</v>
          </cell>
        </row>
        <row r="533">
          <cell r="B533" t="str">
            <v>MEQ-77</v>
          </cell>
          <cell r="C533" t="str">
            <v>-</v>
          </cell>
          <cell r="D533" t="str">
            <v>COMPACTADOR NEUMÁTICO PESO 3,5 TON</v>
          </cell>
          <cell r="E533">
            <v>96889.924266089307</v>
          </cell>
          <cell r="F533" t="str">
            <v>H</v>
          </cell>
          <cell r="G533" t="str">
            <v>INVIAS 2022-2</v>
          </cell>
          <cell r="H533">
            <v>115299.00987664626</v>
          </cell>
        </row>
        <row r="534">
          <cell r="B534" t="str">
            <v>MEQ-78</v>
          </cell>
          <cell r="C534" t="str">
            <v>-</v>
          </cell>
          <cell r="D534" t="str">
            <v>COMPACTADOR VIBRATORIO POTENCIA APROXIMADA DE 15 KW</v>
          </cell>
          <cell r="E534">
            <v>75358.829984736105</v>
          </cell>
          <cell r="F534" t="str">
            <v>H</v>
          </cell>
          <cell r="G534" t="str">
            <v>INVIAS 2022-2</v>
          </cell>
          <cell r="H534">
            <v>89677.007681835967</v>
          </cell>
        </row>
        <row r="535">
          <cell r="B535" t="str">
            <v>MEQ-79</v>
          </cell>
          <cell r="C535" t="str">
            <v>-</v>
          </cell>
          <cell r="D535" t="str">
            <v>COMPRESOR (BARRIDO Y SOPLADO)</v>
          </cell>
          <cell r="E535">
            <v>62400.287876634517</v>
          </cell>
          <cell r="F535" t="str">
            <v>H</v>
          </cell>
          <cell r="G535" t="str">
            <v>INVIAS 2022-2</v>
          </cell>
          <cell r="H535">
            <v>74256.34257319507</v>
          </cell>
        </row>
        <row r="536">
          <cell r="B536" t="str">
            <v>MEQ-80</v>
          </cell>
          <cell r="C536" t="str">
            <v>-</v>
          </cell>
          <cell r="D536" t="str">
            <v>COMPRESOR PARA PENETRAR ROCA</v>
          </cell>
          <cell r="E536">
            <v>53827.735703382932</v>
          </cell>
          <cell r="F536" t="str">
            <v>H</v>
          </cell>
          <cell r="G536" t="str">
            <v>INVIAS 2022-2</v>
          </cell>
          <cell r="H536">
            <v>64055.005487025686</v>
          </cell>
        </row>
        <row r="537">
          <cell r="B537" t="str">
            <v>MEQ-81</v>
          </cell>
          <cell r="C537" t="str">
            <v>-</v>
          </cell>
          <cell r="D537" t="str">
            <v>COMPRESOR PORTÁTIL DE 70 A 120 HP, CON MARTILLO</v>
          </cell>
          <cell r="E537">
            <v>70564.090501913772</v>
          </cell>
          <cell r="F537" t="str">
            <v>H</v>
          </cell>
          <cell r="G537" t="str">
            <v>INVIAS 2022-2</v>
          </cell>
          <cell r="H537">
            <v>83971.267697277377</v>
          </cell>
        </row>
        <row r="538">
          <cell r="B538" t="str">
            <v>MEQ-82</v>
          </cell>
          <cell r="C538" t="str">
            <v>-</v>
          </cell>
          <cell r="D538" t="str">
            <v xml:space="preserve">CORTADORA DE ADOQUINES </v>
          </cell>
          <cell r="E538">
            <v>80196.732251662732</v>
          </cell>
          <cell r="F538" t="str">
            <v>H</v>
          </cell>
          <cell r="G538" t="str">
            <v>INVIAS 2022-2</v>
          </cell>
          <cell r="H538">
            <v>95434.111379478651</v>
          </cell>
        </row>
        <row r="539">
          <cell r="B539" t="str">
            <v>MEQ-83</v>
          </cell>
          <cell r="C539" t="str">
            <v>-</v>
          </cell>
          <cell r="D539" t="str">
            <v>CORTADORA DE PAVIMENTO, PROFUNDIDAD DE CORTE: 16- 19 CM. CAPACIDAD DE DISCO: DESDE 12" HASTA 20" DE DIÁMETRO</v>
          </cell>
          <cell r="E539">
            <v>5752.2312885803576</v>
          </cell>
          <cell r="F539" t="str">
            <v>H</v>
          </cell>
          <cell r="G539" t="str">
            <v>INVIAS 2022-2</v>
          </cell>
          <cell r="H539">
            <v>6845.1552334106254</v>
          </cell>
        </row>
        <row r="540">
          <cell r="B540" t="str">
            <v>MEQ-84</v>
          </cell>
          <cell r="C540" t="str">
            <v>-</v>
          </cell>
          <cell r="D540" t="str">
            <v>DERRETIDORA DE ASFALTO (CRAFCO O SIMILAR)</v>
          </cell>
          <cell r="E540">
            <v>10837.599046628562</v>
          </cell>
          <cell r="F540" t="str">
            <v>H</v>
          </cell>
          <cell r="G540" t="str">
            <v>INVIAS 2022-2</v>
          </cell>
          <cell r="H540">
            <v>12896.742865487988</v>
          </cell>
        </row>
        <row r="541">
          <cell r="B541" t="str">
            <v>MEQ-85</v>
          </cell>
          <cell r="C541" t="str">
            <v>-</v>
          </cell>
          <cell r="D541" t="str">
            <v>DIFERENCIAL DE 2 TONELADAS</v>
          </cell>
          <cell r="E541">
            <v>2772.1232660525193</v>
          </cell>
          <cell r="F541" t="str">
            <v>H</v>
          </cell>
          <cell r="G541" t="str">
            <v>INVIAS 2022-2</v>
          </cell>
          <cell r="H541">
            <v>3298.8266866024978</v>
          </cell>
        </row>
        <row r="542">
          <cell r="B542" t="str">
            <v>MEQ-86</v>
          </cell>
          <cell r="C542" t="str">
            <v>-</v>
          </cell>
          <cell r="D542" t="str">
            <v>DIFERENCIAL DE 3 TONELADAS</v>
          </cell>
          <cell r="E542">
            <v>2260.7648995420832</v>
          </cell>
          <cell r="F542" t="str">
            <v>H</v>
          </cell>
          <cell r="G542" t="str">
            <v>INVIAS 2022-2</v>
          </cell>
          <cell r="H542">
            <v>2690.3102304550789</v>
          </cell>
        </row>
        <row r="543">
          <cell r="B543" t="str">
            <v>MEQ-87</v>
          </cell>
          <cell r="C543" t="str">
            <v>-</v>
          </cell>
          <cell r="D543" t="str">
            <v>EQUIPO AUTOPROPULSADO PARA APLICACIÓN DE PINTURA TERMOPLÁSTICA (NTC 4744-2)</v>
          </cell>
          <cell r="E543">
            <v>2583.731313762381</v>
          </cell>
          <cell r="F543" t="str">
            <v>H</v>
          </cell>
          <cell r="G543" t="str">
            <v>INVIAS 2022-2</v>
          </cell>
          <cell r="H543">
            <v>3074.6402633772332</v>
          </cell>
        </row>
        <row r="544">
          <cell r="B544" t="str">
            <v>MEQ-88</v>
          </cell>
          <cell r="C544" t="str">
            <v>-</v>
          </cell>
          <cell r="D544" t="str">
            <v>EQUIPO DE ACARREO INTERNO</v>
          </cell>
          <cell r="E544">
            <v>97283.249817180011</v>
          </cell>
          <cell r="F544" t="str">
            <v>H</v>
          </cell>
          <cell r="G544" t="str">
            <v>INVIAS 2022-2</v>
          </cell>
          <cell r="H544">
            <v>115767.06728244422</v>
          </cell>
        </row>
        <row r="545">
          <cell r="B545" t="str">
            <v>MEQ-89</v>
          </cell>
          <cell r="C545" t="str">
            <v>-</v>
          </cell>
          <cell r="D545" t="str">
            <v>EQUIPO DE IZAJE</v>
          </cell>
          <cell r="E545">
            <v>40748.048261374359</v>
          </cell>
          <cell r="F545" t="str">
            <v>H</v>
          </cell>
          <cell r="G545" t="str">
            <v>INVIAS 2022-2</v>
          </cell>
          <cell r="H545">
            <v>48490.177431035489</v>
          </cell>
        </row>
        <row r="546">
          <cell r="B546" t="str">
            <v>MEQ-90</v>
          </cell>
          <cell r="C546" t="str">
            <v>-</v>
          </cell>
          <cell r="D546" t="str">
            <v>EQUIPO DE MEDICIÓN (DEFORMÍMETROS ELÉCTRICOS, MECÁNICOS, CELDAS DE CARGA, ETC.) PARA PRUEBA DE CARGA</v>
          </cell>
          <cell r="E546">
            <v>108560.1392337135</v>
          </cell>
          <cell r="F546" t="str">
            <v>H</v>
          </cell>
          <cell r="G546" t="str">
            <v>INVIAS 2022-2</v>
          </cell>
          <cell r="H546">
            <v>129186.56568811907</v>
          </cell>
        </row>
        <row r="547">
          <cell r="B547" t="str">
            <v>MEQ-91</v>
          </cell>
          <cell r="C547" t="str">
            <v>-</v>
          </cell>
          <cell r="D547" t="str">
            <v>EQUIPO DE OXICORTE Y SOLDADURA, CAPACIDAD DE CORTE 6"-14"</v>
          </cell>
          <cell r="E547">
            <v>127244.56876184451</v>
          </cell>
          <cell r="F547" t="str">
            <v>U</v>
          </cell>
          <cell r="G547" t="str">
            <v>INVIAS 2022-2</v>
          </cell>
          <cell r="H547">
            <v>151421.03682659497</v>
          </cell>
        </row>
        <row r="548">
          <cell r="B548" t="str">
            <v>MEQ-92</v>
          </cell>
          <cell r="C548" t="str">
            <v>-</v>
          </cell>
          <cell r="D548" t="str">
            <v>EQUIPO DE PERFORACIÓN (TRACKDRILL), POTENCIA APROXIMADA 40 HP, 2100 GOLPES / MINUTO</v>
          </cell>
          <cell r="E548">
            <v>18093.356538952248</v>
          </cell>
          <cell r="F548" t="str">
            <v>H</v>
          </cell>
          <cell r="G548" t="str">
            <v>INVIAS 2022-2</v>
          </cell>
          <cell r="H548">
            <v>21531.094281353173</v>
          </cell>
        </row>
        <row r="549">
          <cell r="B549" t="str">
            <v>MEQ-93</v>
          </cell>
          <cell r="C549" t="str">
            <v>-</v>
          </cell>
          <cell r="D549" t="str">
            <v>EQUIPO DE PINTURA (COMPRESOR). PRESIÓN MÁXIMA DE TRABAJO 7 HP</v>
          </cell>
          <cell r="E549">
            <v>158184.52740443411</v>
          </cell>
          <cell r="F549" t="str">
            <v>H</v>
          </cell>
          <cell r="G549" t="str">
            <v>INVIAS 2022-2</v>
          </cell>
          <cell r="H549">
            <v>188239.58761127657</v>
          </cell>
        </row>
        <row r="550">
          <cell r="B550" t="str">
            <v>MEQ-94</v>
          </cell>
          <cell r="C550" t="str">
            <v>-</v>
          </cell>
          <cell r="D550" t="str">
            <v>EQUIPO DE RAYOS X Y/O ULTRASONIDO INDUSTRIAL</v>
          </cell>
          <cell r="E550">
            <v>6728.9192968363413</v>
          </cell>
          <cell r="F550" t="str">
            <v>H</v>
          </cell>
          <cell r="G550" t="str">
            <v>INVIAS 2022-2</v>
          </cell>
          <cell r="H550">
            <v>8007.4139632352462</v>
          </cell>
        </row>
        <row r="551">
          <cell r="B551" t="str">
            <v>MEQ-95</v>
          </cell>
          <cell r="C551" t="str">
            <v>-</v>
          </cell>
          <cell r="D551" t="str">
            <v>EQUIPO DE SANDBLASTING Y PINTURA, COMPRESORA 250CFM A 100 PSI, PULMÓN DE 70 GAL (250 L) PARA 160 PSI</v>
          </cell>
          <cell r="E551">
            <v>89738.380390161285</v>
          </cell>
          <cell r="F551" t="str">
            <v>H</v>
          </cell>
          <cell r="G551" t="str">
            <v>INVIAS 2022-2</v>
          </cell>
          <cell r="H551">
            <v>106788.67266429192</v>
          </cell>
        </row>
        <row r="552">
          <cell r="B552" t="str">
            <v>MEQ-96</v>
          </cell>
          <cell r="C552" t="str">
            <v>-</v>
          </cell>
          <cell r="D552" t="str">
            <v>EQUIPO DE SOLDADURA 250 AMP</v>
          </cell>
          <cell r="E552">
            <v>34861.9163591451</v>
          </cell>
          <cell r="F552" t="str">
            <v>H</v>
          </cell>
          <cell r="G552" t="str">
            <v>INVIAS 2022-2</v>
          </cell>
          <cell r="H552">
            <v>41485.68046738267</v>
          </cell>
        </row>
        <row r="553">
          <cell r="B553" t="str">
            <v>MEQ-97</v>
          </cell>
          <cell r="C553" t="str">
            <v>-</v>
          </cell>
          <cell r="D553" t="str">
            <v>EQUIPO DE SOLDADURA 400 AMP</v>
          </cell>
          <cell r="E553">
            <v>10991.239533768125</v>
          </cell>
          <cell r="F553" t="str">
            <v>H</v>
          </cell>
          <cell r="G553" t="str">
            <v>INVIAS 2022-2</v>
          </cell>
          <cell r="H553">
            <v>13079.575045184069</v>
          </cell>
        </row>
        <row r="554">
          <cell r="B554" t="str">
            <v>MEQ-98</v>
          </cell>
          <cell r="C554" t="str">
            <v>-</v>
          </cell>
          <cell r="D554" t="str">
            <v>EQUIPO DE SOLDADURA 600 AMP</v>
          </cell>
          <cell r="E554">
            <v>18093.356538952248</v>
          </cell>
          <cell r="F554" t="str">
            <v>H</v>
          </cell>
          <cell r="G554" t="str">
            <v>INVIAS 2022-2</v>
          </cell>
          <cell r="H554">
            <v>21531.094281353173</v>
          </cell>
        </row>
        <row r="555">
          <cell r="B555" t="str">
            <v>MEQ-99</v>
          </cell>
          <cell r="C555" t="str">
            <v>-</v>
          </cell>
          <cell r="D555" t="str">
            <v>EQUIPO DE TOPOGRAFÍA TEODOLITO ELECTRÓNICO CON ABERTURA DE ANTEOJO DE 42- 45 MM. AUMENTO DEL ANTEOJO: 30X.DISTANCIA MÍNIMA DE ENFOQUE: 1 - 1.5 M. PRECISIÓN: 5´´</v>
          </cell>
          <cell r="E555">
            <v>27140.034808428376</v>
          </cell>
          <cell r="F555" t="str">
            <v>H</v>
          </cell>
          <cell r="G555" t="str">
            <v>INVIAS 2022-2</v>
          </cell>
          <cell r="H555">
            <v>32296.641422029767</v>
          </cell>
        </row>
        <row r="556">
          <cell r="B556" t="str">
            <v>MEQ-100</v>
          </cell>
          <cell r="C556" t="str">
            <v>-</v>
          </cell>
          <cell r="D556" t="str">
            <v>ESPARCIDOR DE GRAVILLA, ANCHO DE ESPARCIMIENTO 3 - 7.5 M</v>
          </cell>
          <cell r="E556">
            <v>11728.091786641933</v>
          </cell>
          <cell r="F556" t="str">
            <v>H</v>
          </cell>
          <cell r="G556" t="str">
            <v>INVIAS 2022-2</v>
          </cell>
          <cell r="H556">
            <v>13956.429226103901</v>
          </cell>
        </row>
        <row r="557">
          <cell r="B557" t="str">
            <v>MEQ-101</v>
          </cell>
          <cell r="C557" t="str">
            <v>-</v>
          </cell>
          <cell r="D557" t="str">
            <v>ESTACIÓN TOTAL CON PRECISIÓN ANGULAR DE 6". PRECISIÓN LINEAL 2 MM ± 2 PPM</v>
          </cell>
          <cell r="E557">
            <v>78235.808263169951</v>
          </cell>
          <cell r="F557" t="str">
            <v>H</v>
          </cell>
          <cell r="G557" t="str">
            <v>INVIAS 2022-2</v>
          </cell>
          <cell r="H557">
            <v>93100.611833172239</v>
          </cell>
        </row>
        <row r="558">
          <cell r="B558" t="str">
            <v>MEQ-102</v>
          </cell>
          <cell r="C558" t="str">
            <v>-</v>
          </cell>
          <cell r="D558" t="str">
            <v>FORMALETA METÁLICA PARA BARANDA DE CONCRETO (M)</v>
          </cell>
          <cell r="E558">
            <v>15115.391753923661</v>
          </cell>
          <cell r="F558" t="str">
            <v>H</v>
          </cell>
          <cell r="G558" t="str">
            <v>INVIAS 2022-2</v>
          </cell>
          <cell r="H558">
            <v>17987.316187169155</v>
          </cell>
        </row>
        <row r="559">
          <cell r="B559" t="str">
            <v>MEQ-103</v>
          </cell>
          <cell r="C559" t="str">
            <v>-</v>
          </cell>
          <cell r="D559" t="str">
            <v>FORMALETA METÁLICA PARA CONCRETO (M2)</v>
          </cell>
          <cell r="E559">
            <v>1172.998574823534</v>
          </cell>
          <cell r="F559" t="str">
            <v>H</v>
          </cell>
          <cell r="G559" t="str">
            <v>INVIAS 2022-2</v>
          </cell>
          <cell r="H559">
            <v>1395.8683040400053</v>
          </cell>
        </row>
        <row r="560">
          <cell r="B560" t="str">
            <v>MEQ-104</v>
          </cell>
          <cell r="C560" t="str">
            <v>-</v>
          </cell>
          <cell r="D560" t="str">
            <v>FORMALETA METÁLICA PARA DEFENSA DE CONCRETO (M)</v>
          </cell>
          <cell r="E560">
            <v>706.74631110358894</v>
          </cell>
          <cell r="F560" t="str">
            <v>H</v>
          </cell>
          <cell r="G560" t="str">
            <v>INVIAS 2022-2</v>
          </cell>
          <cell r="H560">
            <v>841.02811021327079</v>
          </cell>
        </row>
        <row r="561">
          <cell r="B561" t="str">
            <v>MEQ-105</v>
          </cell>
          <cell r="C561" t="str">
            <v>-</v>
          </cell>
          <cell r="D561" t="str">
            <v>FORMALETA METÁLICA PARA FABRICACIÓN DE PANELES DE CONCRETO (M2)</v>
          </cell>
          <cell r="E561">
            <v>1269.7162738339216</v>
          </cell>
          <cell r="F561" t="str">
            <v>H</v>
          </cell>
          <cell r="G561" t="str">
            <v>INVIAS 2022-2</v>
          </cell>
          <cell r="H561">
            <v>1510.9623658623666</v>
          </cell>
        </row>
        <row r="562">
          <cell r="B562" t="str">
            <v>MEQ-106</v>
          </cell>
          <cell r="C562" t="str">
            <v>-</v>
          </cell>
          <cell r="D562" t="str">
            <v>FORMALETA METÁLICA PARA PAVIMENTO EN CONCRETO HIDRÁULICO (M)</v>
          </cell>
          <cell r="E562">
            <v>1232.6116609167598</v>
          </cell>
          <cell r="F562" t="str">
            <v>H</v>
          </cell>
          <cell r="G562" t="str">
            <v>INVIAS 2022-2</v>
          </cell>
          <cell r="H562">
            <v>1466.8078764909442</v>
          </cell>
        </row>
        <row r="563">
          <cell r="B563" t="str">
            <v>MEQ-107</v>
          </cell>
          <cell r="C563" t="str">
            <v>-</v>
          </cell>
          <cell r="D563" t="str">
            <v>FORMALETA METÁLICA PARA PILOTES DE CONCRETO PREFABRICADO IN SITU (M)</v>
          </cell>
          <cell r="E563">
            <v>796.77793814568111</v>
          </cell>
          <cell r="F563" t="str">
            <v>H</v>
          </cell>
          <cell r="G563" t="str">
            <v>INVIAS 2022-2</v>
          </cell>
          <cell r="H563">
            <v>948.16574639336045</v>
          </cell>
        </row>
        <row r="564">
          <cell r="B564" t="str">
            <v>MEQ-108</v>
          </cell>
          <cell r="C564" t="str">
            <v>-</v>
          </cell>
          <cell r="D564" t="str">
            <v>FORMALETA PARA CAMISA DE PILOTE</v>
          </cell>
          <cell r="E564">
            <v>2021.8460848741504</v>
          </cell>
          <cell r="F564" t="str">
            <v>H</v>
          </cell>
          <cell r="G564" t="str">
            <v>INVIAS 2022-2</v>
          </cell>
          <cell r="H564">
            <v>2405.9968410002389</v>
          </cell>
        </row>
        <row r="565">
          <cell r="B565" t="str">
            <v>MEQ-109</v>
          </cell>
          <cell r="C565" t="str">
            <v>-</v>
          </cell>
          <cell r="D565" t="str">
            <v>FORMALETA, PLATINA Y ACCESORIOS (GLO)</v>
          </cell>
          <cell r="E565">
            <v>861.24377125412707</v>
          </cell>
          <cell r="F565" t="str">
            <v>H</v>
          </cell>
          <cell r="G565" t="str">
            <v>INVIAS 2022-2</v>
          </cell>
          <cell r="H565">
            <v>1024.8800877924111</v>
          </cell>
        </row>
        <row r="566">
          <cell r="B566" t="str">
            <v>MEQ-110</v>
          </cell>
          <cell r="C566" t="str">
            <v>-</v>
          </cell>
          <cell r="D566" t="str">
            <v>FORMALETA, PLATINA Y ACCESORIOS (M)</v>
          </cell>
          <cell r="E566">
            <v>4166.6344204221332</v>
          </cell>
          <cell r="F566" t="str">
            <v>GLO</v>
          </cell>
          <cell r="G566" t="str">
            <v>INVIAS 2022-2</v>
          </cell>
          <cell r="H566">
            <v>4958.294960302338</v>
          </cell>
        </row>
        <row r="567">
          <cell r="B567" t="str">
            <v>MEQ-111</v>
          </cell>
          <cell r="C567" t="str">
            <v>-</v>
          </cell>
          <cell r="D567" t="str">
            <v>FRESADORA DE PAVIMENTO, ANCHO DE TRABAJO 1.3 M A 1.5 M, POTENCIA APROXIMADA 430 HP, PROFUNDIDAD DE CORTE 30 CM</v>
          </cell>
          <cell r="E567">
            <v>565.41739184225776</v>
          </cell>
          <cell r="F567" t="str">
            <v>M</v>
          </cell>
          <cell r="G567" t="str">
            <v>INVIAS 2022-2</v>
          </cell>
          <cell r="H567">
            <v>672.84669629228665</v>
          </cell>
        </row>
        <row r="568">
          <cell r="B568" t="str">
            <v>MEQ-112</v>
          </cell>
          <cell r="C568" t="str">
            <v>-</v>
          </cell>
          <cell r="D568" t="str">
            <v>FRESADORA DE PAVIMENTO, ANCHO DE TRABAJO 2 M, CON TAMBOR ESPECIAL DE PUNTAS DE ACERO DE ALTA DUREZA, PROFUNDIDAD DE CORTE MENOR A 2.5 CM PARA MICROFRESADO (W2000 O SIMILARES)</v>
          </cell>
          <cell r="E568">
            <v>340460.85337390198</v>
          </cell>
          <cell r="F568" t="str">
            <v>H</v>
          </cell>
          <cell r="G568" t="str">
            <v>INVIAS 2022-2</v>
          </cell>
          <cell r="H568">
            <v>405148.41551494336</v>
          </cell>
        </row>
        <row r="569">
          <cell r="B569" t="str">
            <v>MEQ-113</v>
          </cell>
          <cell r="C569" t="str">
            <v>-</v>
          </cell>
          <cell r="D569" t="str">
            <v>FRESADORA DE PAVIMENTO, ANCHO DE TRABAJO 2 M, POTENCIA APROXIMADA 580 HP, PROFUNDIDAD DE CORTE 30 CM</v>
          </cell>
          <cell r="E569">
            <v>214539.72953123428</v>
          </cell>
          <cell r="F569" t="str">
            <v>H</v>
          </cell>
          <cell r="G569" t="str">
            <v>INVIAS 2022-2</v>
          </cell>
          <cell r="H569">
            <v>255302.27814216877</v>
          </cell>
        </row>
        <row r="570">
          <cell r="B570" t="str">
            <v>MEQ-114</v>
          </cell>
          <cell r="C570" t="str">
            <v>-</v>
          </cell>
          <cell r="D570" t="str">
            <v>GATO PARA TENSIONAMIENTO, FUERZA MAX 300 TONELADAS</v>
          </cell>
          <cell r="E570">
            <v>336958.05487204844</v>
          </cell>
          <cell r="F570" t="str">
            <v>H</v>
          </cell>
          <cell r="G570" t="str">
            <v>INVIAS 2022-2</v>
          </cell>
          <cell r="H570">
            <v>400980.08529773762</v>
          </cell>
        </row>
        <row r="571">
          <cell r="B571" t="str">
            <v>MEQ-115</v>
          </cell>
          <cell r="C571" t="str">
            <v>-</v>
          </cell>
          <cell r="D571" t="str">
            <v>GRÚA CAPACIDAD 10 TONELADAS</v>
          </cell>
          <cell r="E571">
            <v>149121.4431528702</v>
          </cell>
          <cell r="F571" t="str">
            <v>H</v>
          </cell>
          <cell r="G571" t="str">
            <v>INVIAS 2022-2</v>
          </cell>
          <cell r="H571">
            <v>177454.51735191554</v>
          </cell>
        </row>
        <row r="572">
          <cell r="B572" t="str">
            <v>MEQ-116</v>
          </cell>
          <cell r="C572" t="str">
            <v>-</v>
          </cell>
          <cell r="D572" t="str">
            <v>GRÚA CAPACIDAD 15 TONELADAS</v>
          </cell>
          <cell r="E572">
            <v>90466.782694761219</v>
          </cell>
          <cell r="F572" t="str">
            <v>H</v>
          </cell>
          <cell r="G572" t="str">
            <v>INVIAS 2022-2</v>
          </cell>
          <cell r="H572">
            <v>107655.47140676585</v>
          </cell>
        </row>
        <row r="573">
          <cell r="B573" t="str">
            <v>MEQ-117</v>
          </cell>
          <cell r="C573" t="str">
            <v>-</v>
          </cell>
          <cell r="D573" t="str">
            <v>GRÚA TELESCÓPICA CAPACIDAD 50 TONELADAS</v>
          </cell>
          <cell r="E573">
            <v>135700.17404214185</v>
          </cell>
          <cell r="F573" t="str">
            <v>H</v>
          </cell>
          <cell r="G573" t="str">
            <v>INVIAS 2022-2</v>
          </cell>
          <cell r="H573">
            <v>161483.2071101488</v>
          </cell>
        </row>
        <row r="574">
          <cell r="B574" t="str">
            <v>MEQ-118</v>
          </cell>
          <cell r="C574" t="str">
            <v>-</v>
          </cell>
          <cell r="D574" t="str">
            <v>GRÚA TORRE CAPACIDAD 1 TONELADA EN LA PUNTA</v>
          </cell>
          <cell r="E574">
            <v>294017.043757974</v>
          </cell>
          <cell r="F574" t="str">
            <v>H</v>
          </cell>
          <cell r="G574" t="str">
            <v>INVIAS 2022-2</v>
          </cell>
          <cell r="H574">
            <v>349880.28207198903</v>
          </cell>
        </row>
        <row r="575">
          <cell r="B575" t="str">
            <v>MEQ-119</v>
          </cell>
          <cell r="C575" t="str">
            <v>-</v>
          </cell>
          <cell r="D575" t="str">
            <v>GUADAÑADORA CILINDRAJE 38-58 CM3</v>
          </cell>
          <cell r="E575">
            <v>134491.65613661887</v>
          </cell>
          <cell r="F575" t="str">
            <v>H</v>
          </cell>
          <cell r="G575" t="str">
            <v>INVIAS 2022-2</v>
          </cell>
          <cell r="H575">
            <v>160045.07080257643</v>
          </cell>
        </row>
        <row r="576">
          <cell r="B576" t="str">
            <v>MEQ-120</v>
          </cell>
          <cell r="C576" t="str">
            <v>-</v>
          </cell>
          <cell r="D576" t="str">
            <v>LANZA DE AIRE COMPRIMIDO CALIENTE, VELOCIDAD DE DESCARGUE 1000 M/S, TEMPERATURA DEL AIRE A PRESIÓN 1000 °C</v>
          </cell>
          <cell r="E576">
            <v>4523.3391347380621</v>
          </cell>
          <cell r="F576" t="str">
            <v>H</v>
          </cell>
          <cell r="G576" t="str">
            <v>INVIAS 2022-2</v>
          </cell>
          <cell r="H576">
            <v>5382.7735703382932</v>
          </cell>
        </row>
        <row r="577">
          <cell r="B577" t="str">
            <v>MEQ-121</v>
          </cell>
          <cell r="C577" t="str">
            <v>-</v>
          </cell>
          <cell r="D577" t="str">
            <v>MANÓMETRO CABLE DE ACERO PARA BAJAR LA CELDA</v>
          </cell>
          <cell r="E577">
            <v>55267.19463330102</v>
          </cell>
          <cell r="F577" t="str">
            <v>H</v>
          </cell>
          <cell r="G577" t="str">
            <v>INVIAS 2022-2</v>
          </cell>
          <cell r="H577">
            <v>65767.961613628213</v>
          </cell>
        </row>
        <row r="578">
          <cell r="B578" t="str">
            <v>MEQ-122</v>
          </cell>
          <cell r="C578" t="str">
            <v>-</v>
          </cell>
          <cell r="D578" t="str">
            <v>MÁQUINA ESTABILIZADORA CON CÁMARA DE TAMBOR ROTATORIO DE PASO SENCILLO</v>
          </cell>
          <cell r="E578">
            <v>1289731.6899857237</v>
          </cell>
          <cell r="F578" t="str">
            <v>H</v>
          </cell>
          <cell r="G578" t="str">
            <v>INVIAS 2022-2</v>
          </cell>
          <cell r="H578">
            <v>1534780.7110830112</v>
          </cell>
        </row>
        <row r="579">
          <cell r="B579" t="str">
            <v>MEQ-123</v>
          </cell>
          <cell r="C579" t="str">
            <v>-</v>
          </cell>
          <cell r="D579" t="str">
            <v>MÁQUINA HIDROSEMBRADORA 1000 - 4000 LITROS</v>
          </cell>
          <cell r="E579">
            <v>196933.51700850978</v>
          </cell>
          <cell r="F579" t="str">
            <v>H</v>
          </cell>
          <cell r="G579" t="str">
            <v>INVIAS 2022-2</v>
          </cell>
          <cell r="H579">
            <v>234350.88524012663</v>
          </cell>
        </row>
        <row r="580">
          <cell r="B580" t="str">
            <v>MEQ-124</v>
          </cell>
          <cell r="C580" t="str">
            <v>-</v>
          </cell>
          <cell r="D580" t="str">
            <v>MÁQUINA TÉRMICA PARA APLICACIÓN DE ADHESIVO PARA TACHA</v>
          </cell>
          <cell r="E580">
            <v>35365.357232999966</v>
          </cell>
          <cell r="F580" t="str">
            <v>H</v>
          </cell>
          <cell r="G580" t="str">
            <v>INVIAS 2022-2</v>
          </cell>
          <cell r="H580">
            <v>42084.775107269954</v>
          </cell>
        </row>
        <row r="581">
          <cell r="B581" t="str">
            <v>MEQ-125</v>
          </cell>
          <cell r="C581" t="str">
            <v>-</v>
          </cell>
          <cell r="D581" t="str">
            <v>MEZCLADORA DE CONCRETO TIPO TROMPO</v>
          </cell>
          <cell r="E581">
            <v>35011.8688356149</v>
          </cell>
          <cell r="F581" t="str">
            <v>H</v>
          </cell>
          <cell r="G581" t="str">
            <v>INVIAS 2022-2</v>
          </cell>
          <cell r="H581">
            <v>41664.123914381729</v>
          </cell>
        </row>
        <row r="582">
          <cell r="B582" t="str">
            <v>MEQ-126</v>
          </cell>
          <cell r="C582" t="str">
            <v>-</v>
          </cell>
          <cell r="D582" t="str">
            <v>MINIRETROEXCAVADORA SOBRE NEUMÁTICOS DE 37,5 KW</v>
          </cell>
          <cell r="E582">
            <v>7056.4090501913788</v>
          </cell>
          <cell r="F582" t="str">
            <v>H</v>
          </cell>
          <cell r="G582" t="str">
            <v>INVIAS 2022-2</v>
          </cell>
          <cell r="H582">
            <v>8397.1267697277399</v>
          </cell>
        </row>
        <row r="583">
          <cell r="B583" t="str">
            <v>MEQ-127</v>
          </cell>
          <cell r="C583" t="str">
            <v>-</v>
          </cell>
          <cell r="D583" t="str">
            <v>MONTACARGAS CAPACIDAD 2-10 TONELADAS</v>
          </cell>
          <cell r="E583">
            <v>90466.782694761219</v>
          </cell>
          <cell r="F583" t="str">
            <v>H</v>
          </cell>
          <cell r="G583" t="str">
            <v>INVIAS 2022-2</v>
          </cell>
          <cell r="H583">
            <v>107655.47140676585</v>
          </cell>
        </row>
        <row r="584">
          <cell r="B584" t="str">
            <v>MEQ-128</v>
          </cell>
          <cell r="C584" t="str">
            <v>-</v>
          </cell>
          <cell r="D584" t="str">
            <v>MOTOBOMBA 3 PULGADAS</v>
          </cell>
          <cell r="E584">
            <v>72373.426155808993</v>
          </cell>
          <cell r="F584" t="str">
            <v>H</v>
          </cell>
          <cell r="G584" t="str">
            <v>INVIAS 2022-2</v>
          </cell>
          <cell r="H584">
            <v>86124.377125412691</v>
          </cell>
        </row>
        <row r="585">
          <cell r="B585" t="str">
            <v>MEQ-129</v>
          </cell>
          <cell r="C585" t="str">
            <v>-</v>
          </cell>
          <cell r="D585" t="str">
            <v>MOTOBOMBA 4 PULGADAS</v>
          </cell>
          <cell r="E585">
            <v>5020.9064395592486</v>
          </cell>
          <cell r="F585" t="str">
            <v>H</v>
          </cell>
          <cell r="G585" t="str">
            <v>INVIAS 2022-2</v>
          </cell>
          <cell r="H585">
            <v>5974.8786630755058</v>
          </cell>
        </row>
        <row r="586">
          <cell r="B586" t="str">
            <v>MEQ-130</v>
          </cell>
          <cell r="C586" t="str">
            <v>-</v>
          </cell>
          <cell r="D586" t="str">
            <v xml:space="preserve">MOTOBOMBA 6 PULGADAS </v>
          </cell>
          <cell r="E586">
            <v>8021.6993485167095</v>
          </cell>
          <cell r="F586" t="str">
            <v>H</v>
          </cell>
          <cell r="G586" t="str">
            <v>INVIAS 2022-2</v>
          </cell>
          <cell r="H586">
            <v>9545.822224734884</v>
          </cell>
        </row>
        <row r="587">
          <cell r="B587" t="str">
            <v>MEQ-131</v>
          </cell>
          <cell r="C587" t="str">
            <v>-</v>
          </cell>
          <cell r="D587" t="str">
            <v>MOTONIVELADORA POTENCIA 215 HP, ANCHO DE CUCHILLA 4,27 M, PESO 18 TON</v>
          </cell>
          <cell r="E587">
            <v>18093.356538952248</v>
          </cell>
          <cell r="F587" t="str">
            <v>H</v>
          </cell>
          <cell r="G587" t="str">
            <v>INVIAS 2022-2</v>
          </cell>
          <cell r="H587">
            <v>21531.094281353173</v>
          </cell>
        </row>
        <row r="588">
          <cell r="B588" t="str">
            <v>MEQ-132</v>
          </cell>
          <cell r="C588" t="str">
            <v>-</v>
          </cell>
          <cell r="D588" t="str">
            <v>MOTONIVELADORA, POTENCIA 140 HP, ANCHO DE CUCHILLA 3,66 M, PESO 11 TON</v>
          </cell>
          <cell r="E588">
            <v>149270.19144635607</v>
          </cell>
          <cell r="F588" t="str">
            <v>H</v>
          </cell>
          <cell r="G588" t="str">
            <v>INVIAS 2022-2</v>
          </cell>
          <cell r="H588">
            <v>177631.52782116371</v>
          </cell>
        </row>
        <row r="589">
          <cell r="B589" t="str">
            <v>MEQ-133</v>
          </cell>
          <cell r="C589" t="str">
            <v>-</v>
          </cell>
          <cell r="D589" t="str">
            <v>MOTOSIERRA, 4.5 HP - 7.1 HP, LONGITUD DE ESPADA 45-90 CM</v>
          </cell>
          <cell r="E589">
            <v>150717.65996947221</v>
          </cell>
          <cell r="F589" t="str">
            <v>H</v>
          </cell>
          <cell r="G589" t="str">
            <v>INVIAS 2022-2</v>
          </cell>
          <cell r="H589">
            <v>179354.01536367193</v>
          </cell>
        </row>
        <row r="590">
          <cell r="B590" t="str">
            <v>MEQ-134</v>
          </cell>
          <cell r="C590" t="str">
            <v>-</v>
          </cell>
          <cell r="D590" t="str">
            <v>MOTOSOLDADOR, 300 AMPERIOS</v>
          </cell>
          <cell r="E590">
            <v>4523.3391347380621</v>
          </cell>
          <cell r="F590" t="str">
            <v>H</v>
          </cell>
          <cell r="G590" t="str">
            <v>INVIAS 2022-2</v>
          </cell>
          <cell r="H590">
            <v>5382.7735703382932</v>
          </cell>
        </row>
        <row r="591">
          <cell r="B591" t="str">
            <v>MEQ-135</v>
          </cell>
          <cell r="C591" t="str">
            <v>-</v>
          </cell>
          <cell r="D591" t="str">
            <v>PALA AUXILIAR DE PILOTEADORA</v>
          </cell>
          <cell r="E591">
            <v>22616.695673690308</v>
          </cell>
          <cell r="F591" t="str">
            <v>H</v>
          </cell>
          <cell r="G591" t="str">
            <v>INVIAS 2022-2</v>
          </cell>
          <cell r="H591">
            <v>26913.867851691466</v>
          </cell>
        </row>
        <row r="592">
          <cell r="B592" t="str">
            <v>MEQ-136</v>
          </cell>
          <cell r="C592" t="str">
            <v>-</v>
          </cell>
          <cell r="D592" t="str">
            <v>PALA GRÚA (DRAGALINA) POTENCIA DEL MOTOR APROXIMADA 320 KW - 390 KW, CAPACIDAD DE CARGA APROXIMADA 70 -100 TONELADAS</v>
          </cell>
          <cell r="E592">
            <v>233991.85768357551</v>
          </cell>
          <cell r="F592" t="str">
            <v>H</v>
          </cell>
          <cell r="G592" t="str">
            <v>INVIAS 2022-2</v>
          </cell>
          <cell r="H592">
            <v>278450.31064345484</v>
          </cell>
        </row>
        <row r="593">
          <cell r="B593" t="str">
            <v>MEQ-137</v>
          </cell>
          <cell r="C593" t="str">
            <v>-</v>
          </cell>
          <cell r="D593" t="str">
            <v>PARALES-TACO METÁLICO O PUNTAL (ESCAMAS EN CONCRETO)</v>
          </cell>
          <cell r="E593">
            <v>236276.56130417448</v>
          </cell>
          <cell r="F593" t="str">
            <v>H</v>
          </cell>
          <cell r="G593" t="str">
            <v>INVIAS 2022-2</v>
          </cell>
          <cell r="H593">
            <v>281169.10795196763</v>
          </cell>
        </row>
        <row r="594">
          <cell r="B594" t="str">
            <v>MEQ-138</v>
          </cell>
          <cell r="C594" t="str">
            <v>-</v>
          </cell>
          <cell r="D594" t="str">
            <v>PILOTEADORA POTENCIA MÍNIMA DE 250KW, FUERZA ELEVADORA 200KN</v>
          </cell>
          <cell r="E594">
            <v>87.378059266220703</v>
          </cell>
          <cell r="F594" t="str">
            <v>H</v>
          </cell>
          <cell r="G594" t="str">
            <v>INVIAS 2022-2</v>
          </cell>
          <cell r="H594">
            <v>103.97989052680263</v>
          </cell>
        </row>
        <row r="595">
          <cell r="B595" t="str">
            <v>MEQ-139</v>
          </cell>
          <cell r="C595" t="str">
            <v>-</v>
          </cell>
          <cell r="D595" t="str">
            <v>PLANTA DE ASFALTO EN CALIENTE CONTINUA DE 120 TONELADAS DE CAPACIDAD</v>
          </cell>
          <cell r="E595">
            <v>519300.56933652115</v>
          </cell>
          <cell r="F595" t="str">
            <v>H</v>
          </cell>
          <cell r="G595" t="str">
            <v>INVIAS 2022-2</v>
          </cell>
          <cell r="H595">
            <v>617967.67751046014</v>
          </cell>
        </row>
        <row r="596">
          <cell r="B596" t="str">
            <v>MEQ-140</v>
          </cell>
          <cell r="C596" t="str">
            <v>-</v>
          </cell>
          <cell r="D596" t="str">
            <v>PLANTA DE ASFALTO EN CALIENTE MÓVIL DISCONTINUA DE 60 TONELADAS DE CAPACIDAD</v>
          </cell>
          <cell r="E596">
            <v>510955.63301772717</v>
          </cell>
          <cell r="F596" t="str">
            <v>H</v>
          </cell>
          <cell r="G596" t="str">
            <v>INVIAS 2022-2</v>
          </cell>
          <cell r="H596">
            <v>608037.20329109533</v>
          </cell>
        </row>
        <row r="597">
          <cell r="B597" t="str">
            <v>MEQ-141</v>
          </cell>
          <cell r="C597" t="str">
            <v>-</v>
          </cell>
          <cell r="D597" t="str">
            <v>PLANTA DE ASFALTO EN FRÍO DE 60 TONELADAS/HORA DE CAPACIDAD</v>
          </cell>
          <cell r="E597">
            <v>498840.16980222915</v>
          </cell>
          <cell r="F597" t="str">
            <v>H</v>
          </cell>
          <cell r="G597" t="str">
            <v>INVIAS 2022-2</v>
          </cell>
          <cell r="H597">
            <v>593619.80206465267</v>
          </cell>
        </row>
        <row r="598">
          <cell r="B598" t="str">
            <v>MEQ-142</v>
          </cell>
          <cell r="C598" t="str">
            <v>-</v>
          </cell>
          <cell r="D598" t="str">
            <v>PLANTA DOSIFICADORA (MEZCLADORA) DE CONCRETO</v>
          </cell>
          <cell r="E598">
            <v>264738.90954721504</v>
          </cell>
          <cell r="F598" t="str">
            <v>H</v>
          </cell>
          <cell r="G598" t="str">
            <v>INVIAS 2022-2</v>
          </cell>
          <cell r="H598">
            <v>315039.3023611859</v>
          </cell>
        </row>
        <row r="599">
          <cell r="B599" t="str">
            <v>MEQ-143</v>
          </cell>
          <cell r="C599" t="str">
            <v>-</v>
          </cell>
          <cell r="D599" t="str">
            <v>PLANTA ELÉCTRICA 3000 WATTS -4000 WATTS</v>
          </cell>
          <cell r="E599">
            <v>121070.52326954769</v>
          </cell>
          <cell r="F599" t="str">
            <v>H</v>
          </cell>
          <cell r="G599" t="str">
            <v>INVIAS 2022-2</v>
          </cell>
          <cell r="H599">
            <v>144073.92269076174</v>
          </cell>
        </row>
        <row r="600">
          <cell r="B600" t="str">
            <v>MEQ-144</v>
          </cell>
          <cell r="C600" t="str">
            <v>-</v>
          </cell>
          <cell r="D600" t="str">
            <v>PLANTA PARA MEZCLA DE ASFALTO EN FRIO DE 160 TONELADAS/HORA DE CAPACIDAD</v>
          </cell>
          <cell r="E600">
            <v>9407.090934433003</v>
          </cell>
          <cell r="F600" t="str">
            <v>H</v>
          </cell>
          <cell r="G600" t="str">
            <v>INVIAS 2022-2</v>
          </cell>
          <cell r="H600">
            <v>11194.438211975274</v>
          </cell>
        </row>
        <row r="601">
          <cell r="B601" t="str">
            <v>MEQ-145</v>
          </cell>
          <cell r="C601" t="str">
            <v>-</v>
          </cell>
          <cell r="D601" t="str">
            <v>PLANTA TRITURADORA</v>
          </cell>
          <cell r="E601">
            <v>452333.91347380617</v>
          </cell>
          <cell r="F601" t="str">
            <v>H</v>
          </cell>
          <cell r="G601" t="str">
            <v>INVIAS 2022-2</v>
          </cell>
          <cell r="H601">
            <v>400626.58480607899</v>
          </cell>
        </row>
        <row r="602">
          <cell r="B602" t="str">
            <v>MEQ-146</v>
          </cell>
          <cell r="C602" t="str">
            <v>-</v>
          </cell>
          <cell r="D602" t="str">
            <v>PUENTE GRÚA</v>
          </cell>
          <cell r="E602">
            <v>209578.06279416481</v>
          </cell>
          <cell r="F602" t="str">
            <v>H</v>
          </cell>
          <cell r="G602" t="str">
            <v>INVIAS 2022-2</v>
          </cell>
          <cell r="H602">
            <v>528452.8629894167</v>
          </cell>
        </row>
        <row r="603">
          <cell r="B603" t="str">
            <v>MEQ-147</v>
          </cell>
          <cell r="C603" t="str">
            <v>-</v>
          </cell>
          <cell r="D603" t="str">
            <v>PULIDORA (8500 REV)</v>
          </cell>
          <cell r="E603">
            <v>3957.921742895805</v>
          </cell>
          <cell r="F603" t="str">
            <v>H</v>
          </cell>
          <cell r="G603" t="str">
            <v>INVIAS 2022-2</v>
          </cell>
          <cell r="H603">
            <v>273995.88272644352</v>
          </cell>
        </row>
        <row r="604">
          <cell r="B604" t="str">
            <v>MEQ-148</v>
          </cell>
          <cell r="C604" t="str">
            <v>-</v>
          </cell>
          <cell r="D604" t="str">
            <v>PULVIMIXER POTENCIA APROXIMADA 500 HP</v>
          </cell>
          <cell r="E604">
            <v>137116.74068333744</v>
          </cell>
          <cell r="F604" t="str">
            <v>H</v>
          </cell>
          <cell r="G604" t="str">
            <v>INVIAS 2022-2</v>
          </cell>
          <cell r="H604">
            <v>3942.8694313661258</v>
          </cell>
        </row>
        <row r="605">
          <cell r="B605" t="str">
            <v>MEQ-149</v>
          </cell>
          <cell r="C605" t="str">
            <v>-</v>
          </cell>
          <cell r="D605" t="str">
            <v xml:space="preserve">RECICLADORA DE PAVIMENTO POTENCIA APROXIMADA 430 HP </v>
          </cell>
          <cell r="E605">
            <v>420967.60572107526</v>
          </cell>
          <cell r="F605" t="str">
            <v>H</v>
          </cell>
          <cell r="G605" t="str">
            <v>INVIAS 2022-2</v>
          </cell>
          <cell r="H605">
            <v>163168.92141317154</v>
          </cell>
        </row>
        <row r="606">
          <cell r="B606" t="str">
            <v>MEQ-150</v>
          </cell>
          <cell r="C606" t="str">
            <v>-</v>
          </cell>
          <cell r="D606" t="str">
            <v>REGLA VIBRATORIA DE CONCRETO, DE LONGITUD DE 3 A 5 M, POTENCIA DE 6 A 9 HP</v>
          </cell>
          <cell r="E606">
            <v>12840.855135694412</v>
          </cell>
          <cell r="F606" t="str">
            <v>H</v>
          </cell>
          <cell r="G606" t="str">
            <v>INVIAS 2022-2</v>
          </cell>
          <cell r="H606">
            <v>500951.45080807956</v>
          </cell>
        </row>
        <row r="607">
          <cell r="B607" t="str">
            <v>MEQ-151</v>
          </cell>
          <cell r="C607" t="str">
            <v>-</v>
          </cell>
          <cell r="D607" t="str">
            <v>RETROCARGADOR, PALA DE 1,1 M3 DE CAPACIDAD, PROFUNDIDAD DE EXCAVACIÓN DE 4.400 MM Y UNA ALTURA DE 5.680 MM</v>
          </cell>
          <cell r="E607">
            <v>108560.1392337135</v>
          </cell>
          <cell r="F607" t="str">
            <v>H</v>
          </cell>
          <cell r="G607" t="str">
            <v>INVIAS 2022-2</v>
          </cell>
          <cell r="H607">
            <v>8822.5059836508826</v>
          </cell>
        </row>
        <row r="608">
          <cell r="B608" t="str">
            <v>MEQ-152</v>
          </cell>
          <cell r="C608" t="str">
            <v>-</v>
          </cell>
          <cell r="D608" t="str">
            <v>RETROEXCAVADORA DE PIVOTE CENTRAL Y DESPLAZAMIENTO LATERAL DE MÍNIMO 60 KW DE POTENCIA</v>
          </cell>
          <cell r="E608">
            <v>108560.1392337135</v>
          </cell>
          <cell r="F608" t="str">
            <v>H</v>
          </cell>
          <cell r="G608" t="str">
            <v>INVIAS 2022-2</v>
          </cell>
          <cell r="H608">
            <v>108893.50932794367</v>
          </cell>
        </row>
        <row r="609">
          <cell r="B609" t="str">
            <v>MEQ-153</v>
          </cell>
          <cell r="C609" t="str">
            <v>-</v>
          </cell>
          <cell r="D609" t="str">
            <v>RETROEXCAVADORA SOBRE LLANTAS, MOTOR 62HP, PROFUNDIDAD DE EXCAVACIÓN DE 5.41 METROS</v>
          </cell>
          <cell r="E609">
            <v>108560.1392337135</v>
          </cell>
          <cell r="F609" t="str">
            <v>H</v>
          </cell>
          <cell r="G609" t="str">
            <v>INVIAS 2022-2</v>
          </cell>
          <cell r="H609">
            <v>129186.56568811907</v>
          </cell>
        </row>
        <row r="610">
          <cell r="B610" t="str">
            <v>MEQ-154</v>
          </cell>
          <cell r="C610" t="str">
            <v>-</v>
          </cell>
          <cell r="D610" t="str">
            <v>RETROEXCAVADORA SOBRE NEUMÁTICOS DE 85 KW, EQUIPADA CON DESCABEZADOR HIDRÁULICO PARA PILOTES</v>
          </cell>
          <cell r="E610">
            <v>108560.1392337135</v>
          </cell>
          <cell r="F610" t="str">
            <v>H</v>
          </cell>
          <cell r="G610" t="str">
            <v>INVIAS 2022-2</v>
          </cell>
          <cell r="H610">
            <v>108893.50932794367</v>
          </cell>
        </row>
        <row r="611">
          <cell r="B611" t="str">
            <v>MEQ-155</v>
          </cell>
          <cell r="C611" t="str">
            <v>-</v>
          </cell>
          <cell r="D611" t="str">
            <v>RETROEXCAVADORA SOBRE ORUGA, POTENCIA 158 KW, BALDE DE 1.5 M3</v>
          </cell>
          <cell r="E611">
            <v>171886.88712004636</v>
          </cell>
          <cell r="F611" t="str">
            <v>H</v>
          </cell>
          <cell r="G611" t="str">
            <v>INVIAS 2022-2</v>
          </cell>
          <cell r="H611">
            <v>179354.01536367193</v>
          </cell>
        </row>
        <row r="612">
          <cell r="B612" t="str">
            <v>MEQ-156</v>
          </cell>
          <cell r="C612" t="str">
            <v>-</v>
          </cell>
          <cell r="D612" t="str">
            <v>RETROEXCAVADORA SOBRE ORUGAS DE PROFUNDIDAD DE EXCAVACIÓN MÍNIMA DE 6,0 M</v>
          </cell>
          <cell r="E612">
            <v>126653.49577266576</v>
          </cell>
          <cell r="F612" t="str">
            <v>H</v>
          </cell>
          <cell r="G612" t="str">
            <v>INVIAS 2022-2</v>
          </cell>
          <cell r="H612">
            <v>198570.51700977964</v>
          </cell>
        </row>
        <row r="613">
          <cell r="B613" t="str">
            <v>MEQ-157</v>
          </cell>
          <cell r="C613" t="str">
            <v>-</v>
          </cell>
          <cell r="D613" t="str">
            <v>RETROEXCAVADORA, POTENCIA EN EL VOLANTE 78 HP 2200 RPM</v>
          </cell>
          <cell r="E613">
            <v>122942.54834652664</v>
          </cell>
          <cell r="F613" t="str">
            <v>H</v>
          </cell>
          <cell r="G613" t="str">
            <v>INVIAS 2022-2</v>
          </cell>
          <cell r="H613">
            <v>150717.65996947224</v>
          </cell>
        </row>
        <row r="614">
          <cell r="B614" t="str">
            <v>MEQ-158</v>
          </cell>
          <cell r="C614" t="str">
            <v>-</v>
          </cell>
          <cell r="D614" t="str">
            <v>RUTEADORA PARA ASFALTO, POTENCIA MÍNIMA 15 KW</v>
          </cell>
          <cell r="E614">
            <v>4649.3156855505204</v>
          </cell>
          <cell r="F614" t="str">
            <v>H</v>
          </cell>
          <cell r="G614" t="str">
            <v>INVIAS 2022-2</v>
          </cell>
          <cell r="H614">
            <v>115299.00987664626</v>
          </cell>
        </row>
        <row r="615">
          <cell r="B615" t="str">
            <v>MEQ-159</v>
          </cell>
          <cell r="C615" t="str">
            <v>-</v>
          </cell>
          <cell r="D615" t="str">
            <v>SENSOR DE IMPACTO PARA PRUEBA DE INTEGRIDAD SOBRE PILOTES TIPO</v>
          </cell>
          <cell r="E615">
            <v>81420.104425285128</v>
          </cell>
          <cell r="F615" t="str">
            <v>H</v>
          </cell>
          <cell r="G615" t="str">
            <v>INVIAS 2022-2</v>
          </cell>
          <cell r="H615">
            <v>5532.6856658051192</v>
          </cell>
        </row>
        <row r="616">
          <cell r="B616" t="str">
            <v>MEQ-160</v>
          </cell>
          <cell r="C616" t="str">
            <v>-</v>
          </cell>
          <cell r="D616" t="str">
            <v>SHUTTLE BUGGY</v>
          </cell>
          <cell r="E616">
            <v>24124.478400829088</v>
          </cell>
          <cell r="F616" t="str">
            <v>H</v>
          </cell>
          <cell r="G616" t="str">
            <v>INVIAS 2022-2</v>
          </cell>
          <cell r="H616">
            <v>110628.62811813118</v>
          </cell>
        </row>
        <row r="617">
          <cell r="B617" t="str">
            <v>MEQ-161</v>
          </cell>
          <cell r="C617" t="str">
            <v>-</v>
          </cell>
          <cell r="D617" t="str">
            <v>SILO PARA ALMACENAMIENTO DE CONCRETO, CAPACIDAD 10 M3</v>
          </cell>
          <cell r="E617">
            <v>31326.005521467701</v>
          </cell>
          <cell r="F617" t="str">
            <v>H</v>
          </cell>
          <cell r="G617" t="str">
            <v>INVIAS 2022-2</v>
          </cell>
          <cell r="H617">
            <v>28708.129296986615</v>
          </cell>
        </row>
        <row r="618">
          <cell r="B618" t="str">
            <v>MEQ-162</v>
          </cell>
          <cell r="C618" t="str">
            <v>-</v>
          </cell>
          <cell r="D618" t="str">
            <v>TALADRO DE 1/2", PULIDORA, LIJADORA Y CIRCULAR</v>
          </cell>
          <cell r="E618">
            <v>2649.9313936985345</v>
          </cell>
          <cell r="F618" t="str">
            <v>H</v>
          </cell>
          <cell r="G618" t="str">
            <v>INVIAS 2022-2</v>
          </cell>
          <cell r="H618">
            <v>37277.946570546563</v>
          </cell>
        </row>
        <row r="619">
          <cell r="B619" t="str">
            <v>MEQ-163</v>
          </cell>
          <cell r="C619" t="str">
            <v>-</v>
          </cell>
          <cell r="D619" t="str">
            <v>TALADRO INDUSTRIAL (COLUMNA, DE ÁRBOL O SIMILARES)</v>
          </cell>
          <cell r="E619">
            <v>6779.1640768375446</v>
          </cell>
          <cell r="F619" t="str">
            <v>H</v>
          </cell>
          <cell r="G619" t="str">
            <v>INVIAS 2022-2</v>
          </cell>
          <cell r="H619">
            <v>5974.8786630755058</v>
          </cell>
        </row>
        <row r="620">
          <cell r="B620" t="str">
            <v>MEQ-164</v>
          </cell>
          <cell r="C620" t="str">
            <v>-</v>
          </cell>
          <cell r="D620" t="str">
            <v>TARA (RECEBO, AGUA, ETC.)</v>
          </cell>
          <cell r="E620">
            <v>181327.4935934715</v>
          </cell>
          <cell r="F620" t="str">
            <v>H</v>
          </cell>
          <cell r="G620" t="str">
            <v>INVIAS 2022-2</v>
          </cell>
          <cell r="H620">
            <v>5383.5203546457669</v>
          </cell>
        </row>
        <row r="621">
          <cell r="B621" t="str">
            <v>MEQ-165</v>
          </cell>
          <cell r="C621" t="str">
            <v>-</v>
          </cell>
          <cell r="D621" t="str">
            <v>TERMINADORA DE ASFALTO (FINISHER), POTENCIA 130 HP, PESO 15 TON.</v>
          </cell>
          <cell r="E621">
            <v>122130.15663792766</v>
          </cell>
          <cell r="F621" t="str">
            <v>U</v>
          </cell>
          <cell r="G621" t="str">
            <v>INVIAS 2022-2</v>
          </cell>
          <cell r="H621">
            <v>215779.71737623107</v>
          </cell>
        </row>
        <row r="622">
          <cell r="B622" t="str">
            <v>MEQ-166</v>
          </cell>
          <cell r="C622" t="str">
            <v>-</v>
          </cell>
          <cell r="D622" t="str">
            <v>TERMINADORA DE ASFALTO (FINISHER), POTENCIA EN EL VOLANTE 174 HP, R=20M3/H, VELOCIDAD DE DESPLAZAMIENTO 114 M/MIN</v>
          </cell>
          <cell r="E622">
            <v>122130.15663792766</v>
          </cell>
          <cell r="F622" t="str">
            <v>H</v>
          </cell>
          <cell r="G622" t="str">
            <v>INVIAS 2022-2</v>
          </cell>
          <cell r="H622">
            <v>275436.52359421062</v>
          </cell>
        </row>
        <row r="623">
          <cell r="B623" t="str">
            <v>MEQ-167</v>
          </cell>
          <cell r="C623" t="str">
            <v>-</v>
          </cell>
          <cell r="D623" t="str">
            <v>VEHÍCULO DELINEADOR PARA APLICACIÓN DE PINTURA CON MÍNIMO 2 BOQUILLAS (NTC 4744-2)</v>
          </cell>
          <cell r="E623">
            <v>136604.84186908949</v>
          </cell>
          <cell r="F623" t="str">
            <v>H</v>
          </cell>
          <cell r="G623" t="str">
            <v>INVIAS 2022-2</v>
          </cell>
          <cell r="H623">
            <v>275436.52359421062</v>
          </cell>
        </row>
        <row r="624">
          <cell r="B624" t="str">
            <v>MEQ-168</v>
          </cell>
          <cell r="C624" t="str">
            <v>-</v>
          </cell>
          <cell r="D624" t="str">
            <v>VIBRADOR DE CONCRETO, POTENCIA APROXIMADA DE 3 HP, MANGUERAS DE 4 A 6 METROS</v>
          </cell>
          <cell r="E624">
            <v>4048.3885255905652</v>
          </cell>
          <cell r="F624" t="str">
            <v>H</v>
          </cell>
          <cell r="G624" t="str">
            <v>INVIAS 2022-2</v>
          </cell>
          <cell r="H624">
            <v>107655.47140676585</v>
          </cell>
        </row>
        <row r="625">
          <cell r="B625" t="str">
            <v>MEQ-169</v>
          </cell>
          <cell r="C625" t="str">
            <v>-</v>
          </cell>
          <cell r="D625" t="str">
            <v>VIBROCOMPACTADOR, POTENCIA 153 HP, PESO 10 TON</v>
          </cell>
          <cell r="E625">
            <v>123803.79211778079</v>
          </cell>
          <cell r="F625" t="str">
            <v>H</v>
          </cell>
          <cell r="G625" t="str">
            <v>INVIAS 2022-2</v>
          </cell>
          <cell r="H625">
            <v>5974.8786630755058</v>
          </cell>
        </row>
        <row r="626">
          <cell r="B626" t="str">
            <v>MEQ-170</v>
          </cell>
          <cell r="C626" t="str">
            <v>-</v>
          </cell>
          <cell r="D626" t="str">
            <v>VIBROCOMPACTADOR, TIPO BENITÌN, DE PESO 700 KG A 1.5 TONELADAS</v>
          </cell>
          <cell r="E626">
            <v>45080.502484626486</v>
          </cell>
          <cell r="F626" t="str">
            <v>H</v>
          </cell>
          <cell r="G626" t="str">
            <v>INVIAS 2022-2</v>
          </cell>
          <cell r="H626">
            <v>86124.377125412691</v>
          </cell>
        </row>
        <row r="627">
          <cell r="B627" t="str">
            <v>MEQ-171</v>
          </cell>
          <cell r="C627" t="str">
            <v>-</v>
          </cell>
          <cell r="D627" t="str">
            <v>VOLQUETA 15 M3</v>
          </cell>
          <cell r="E627">
            <v>101775.1305316064</v>
          </cell>
          <cell r="F627" t="str">
            <v>H</v>
          </cell>
          <cell r="G627" t="str">
            <v>INVIAS 2022-2</v>
          </cell>
          <cell r="H627">
            <v>51846.80749404095</v>
          </cell>
        </row>
        <row r="628">
          <cell r="B628" t="str">
            <v>MEQ-172</v>
          </cell>
          <cell r="C628" t="str">
            <v>-</v>
          </cell>
          <cell r="D628" t="str">
            <v>VOLQUETA 6 M3</v>
          </cell>
          <cell r="E628">
            <v>63326.74788633288</v>
          </cell>
          <cell r="F628" t="str">
            <v>H</v>
          </cell>
          <cell r="G628" t="str">
            <v>INVIAS 2022-2</v>
          </cell>
          <cell r="H628">
            <v>136184.17132955883</v>
          </cell>
        </row>
        <row r="629">
          <cell r="B629" t="str">
            <v>MEQ-173</v>
          </cell>
          <cell r="C629" t="str">
            <v>-</v>
          </cell>
          <cell r="D629" t="str">
            <v>VOLQUETA 7 M3</v>
          </cell>
          <cell r="E629">
            <v>63326.74788633288</v>
          </cell>
          <cell r="F629" t="str">
            <v>H</v>
          </cell>
          <cell r="G629" t="str">
            <v>INVIAS 2022-2</v>
          </cell>
          <cell r="H629">
            <v>64055.005487025686</v>
          </cell>
        </row>
      </sheetData>
      <sheetData sheetId="5">
        <row r="27">
          <cell r="B27" t="str">
            <v>CÓD.</v>
          </cell>
          <cell r="C27" t="str">
            <v>REF.</v>
          </cell>
          <cell r="D27" t="str">
            <v>DESCRIPCIÓN ÍTEM</v>
          </cell>
          <cell r="E27" t="str">
            <v>PRECIO SIN IVA</v>
          </cell>
          <cell r="F27" t="str">
            <v>U.M.</v>
          </cell>
          <cell r="G27" t="str">
            <v>DISTANCIA o CANT</v>
          </cell>
          <cell r="H27" t="str">
            <v>PRECIO IVA INC.</v>
          </cell>
        </row>
        <row r="29">
          <cell r="D29" t="str">
            <v>OBRA CIVIL</v>
          </cell>
        </row>
        <row r="30">
          <cell r="B30" t="str">
            <v>T-01</v>
          </cell>
          <cell r="C30" t="str">
            <v>-</v>
          </cell>
          <cell r="D30" t="str">
            <v>TRANSPORTE DE MATERIALES ACERO</v>
          </cell>
          <cell r="E30" t="str">
            <v>-</v>
          </cell>
          <cell r="F30" t="str">
            <v>KG-KM</v>
          </cell>
          <cell r="G30">
            <v>50.849999999999994</v>
          </cell>
          <cell r="H30">
            <v>58.308751229105219</v>
          </cell>
        </row>
        <row r="31">
          <cell r="B31" t="str">
            <v>T-02</v>
          </cell>
          <cell r="D31" t="str">
            <v>TRANSPORTE DE MATERIALES</v>
          </cell>
          <cell r="E31" t="str">
            <v>-</v>
          </cell>
          <cell r="F31" t="str">
            <v>M3-KM</v>
          </cell>
          <cell r="G31">
            <v>50.849999999999994</v>
          </cell>
          <cell r="H31">
            <v>2332.3500491642089</v>
          </cell>
        </row>
        <row r="32">
          <cell r="B32" t="str">
            <v>T-03</v>
          </cell>
          <cell r="C32" t="str">
            <v>-</v>
          </cell>
          <cell r="D32" t="str">
            <v>TRANSPORTE DE AGREGADOS</v>
          </cell>
          <cell r="E32" t="str">
            <v>-</v>
          </cell>
          <cell r="F32" t="str">
            <v>M3-KM</v>
          </cell>
          <cell r="G32">
            <v>50.849999999999994</v>
          </cell>
          <cell r="H32">
            <v>2332.3500491642089</v>
          </cell>
        </row>
        <row r="33">
          <cell r="B33" t="str">
            <v>T-04</v>
          </cell>
          <cell r="D33" t="str">
            <v>TRANSPORTE DE MATERIAL SOBRANTE</v>
          </cell>
          <cell r="E33" t="str">
            <v>-</v>
          </cell>
          <cell r="F33" t="str">
            <v>M3-KM</v>
          </cell>
          <cell r="G33">
            <v>46.8</v>
          </cell>
          <cell r="H33">
            <v>213.67521367521368</v>
          </cell>
        </row>
        <row r="34">
          <cell r="B34" t="str">
            <v>T-05</v>
          </cell>
          <cell r="C34" t="str">
            <v>-</v>
          </cell>
          <cell r="D34" t="str">
            <v>DERECHOS DE DISPOSICIÓN DE MATERIALES Y/O EXPLOTACIÓN</v>
          </cell>
          <cell r="E34" t="str">
            <v>-</v>
          </cell>
          <cell r="F34" t="str">
            <v>M3</v>
          </cell>
          <cell r="G34">
            <v>1</v>
          </cell>
          <cell r="H34">
            <v>8100</v>
          </cell>
        </row>
        <row r="35">
          <cell r="B35" t="str">
            <v>T-06</v>
          </cell>
          <cell r="C35" t="str">
            <v>-</v>
          </cell>
          <cell r="D35" t="str">
            <v>TRANSPORTE DE MATERIALES KG</v>
          </cell>
          <cell r="E35" t="str">
            <v>-</v>
          </cell>
          <cell r="F35" t="str">
            <v>KG-KM</v>
          </cell>
          <cell r="G35">
            <v>1</v>
          </cell>
          <cell r="H35">
            <v>58.308751229105219</v>
          </cell>
        </row>
        <row r="36">
          <cell r="B36" t="str">
            <v>T-07</v>
          </cell>
          <cell r="C36" t="str">
            <v>-</v>
          </cell>
          <cell r="D36" t="str">
            <v>TRANSPORTE DE TUBERÍA Y ACCESORIOS</v>
          </cell>
          <cell r="E36" t="str">
            <v>-</v>
          </cell>
          <cell r="F36" t="str">
            <v>KG-KM</v>
          </cell>
          <cell r="G36">
            <v>1</v>
          </cell>
          <cell r="H36">
            <v>2000</v>
          </cell>
        </row>
        <row r="37">
          <cell r="B37" t="str">
            <v>T-08</v>
          </cell>
          <cell r="C37" t="str">
            <v>-</v>
          </cell>
          <cell r="D37" t="str">
            <v>TRASIEGO INTERNO DE MATERIALES DISTANCIAS MENORES A 100 METROS</v>
          </cell>
          <cell r="E37" t="str">
            <v>-</v>
          </cell>
          <cell r="F37" t="str">
            <v>M3-M</v>
          </cell>
          <cell r="G37">
            <v>100</v>
          </cell>
          <cell r="H37">
            <v>150</v>
          </cell>
        </row>
        <row r="38">
          <cell r="B38" t="str">
            <v>T-09</v>
          </cell>
          <cell r="C38" t="str">
            <v>-</v>
          </cell>
          <cell r="D38" t="str">
            <v>TRASIEGO INTERNO DE MATERIALES DISTANCIAS MENORES A 100 METROS (KG)</v>
          </cell>
          <cell r="E38" t="str">
            <v>-</v>
          </cell>
          <cell r="F38" t="str">
            <v>KG-M</v>
          </cell>
          <cell r="G38">
            <v>100</v>
          </cell>
          <cell r="H38">
            <v>58.308751229105219</v>
          </cell>
        </row>
        <row r="39">
          <cell r="B39" t="str">
            <v>T-10</v>
          </cell>
          <cell r="C39" t="str">
            <v>-</v>
          </cell>
          <cell r="D39" t="str">
            <v>FLETE NACIONAL ASEGURADO</v>
          </cell>
          <cell r="E39" t="str">
            <v>-</v>
          </cell>
          <cell r="F39" t="str">
            <v>TON</v>
          </cell>
          <cell r="G39">
            <v>59.3</v>
          </cell>
          <cell r="H39">
            <v>120000</v>
          </cell>
        </row>
        <row r="40">
          <cell r="B40" t="str">
            <v>T-11</v>
          </cell>
          <cell r="D40" t="str">
            <v>TRANSPORTE DE MATERIAL SOBRANTE, RCE Y/O PRESTAMOS</v>
          </cell>
          <cell r="E40" t="str">
            <v>-</v>
          </cell>
          <cell r="F40" t="str">
            <v>M3-KM</v>
          </cell>
          <cell r="G40">
            <v>1</v>
          </cell>
          <cell r="H40">
            <v>2000</v>
          </cell>
        </row>
        <row r="41">
          <cell r="B41" t="str">
            <v>T-12</v>
          </cell>
          <cell r="C41" t="str">
            <v>-</v>
          </cell>
          <cell r="D41" t="str">
            <v>TRANSPORTE DE ENTIBADO METÁLICO</v>
          </cell>
          <cell r="E41" t="str">
            <v>-</v>
          </cell>
          <cell r="F41" t="str">
            <v>T-KM</v>
          </cell>
          <cell r="G41" t="str">
            <v>-</v>
          </cell>
          <cell r="H41">
            <v>0</v>
          </cell>
        </row>
        <row r="42">
          <cell r="B42" t="str">
            <v>T-13</v>
          </cell>
          <cell r="D42" t="str">
            <v>VOLQUETA DE 6M3</v>
          </cell>
          <cell r="F42" t="str">
            <v>DIA</v>
          </cell>
          <cell r="H42">
            <v>450000</v>
          </cell>
        </row>
        <row r="43">
          <cell r="D43" t="str">
            <v>ELECTRICOS</v>
          </cell>
        </row>
        <row r="44">
          <cell r="B44" t="str">
            <v>T-13</v>
          </cell>
          <cell r="D44" t="str">
            <v xml:space="preserve">TRANSPORTE MATERIAL ELÉCTRICO APARATOS Y TORNILLERIA </v>
          </cell>
          <cell r="F44" t="str">
            <v>KM</v>
          </cell>
          <cell r="G44">
            <v>117</v>
          </cell>
          <cell r="H44">
            <v>45</v>
          </cell>
        </row>
        <row r="45">
          <cell r="B45" t="str">
            <v>T-14</v>
          </cell>
          <cell r="D45" t="str">
            <v>TRANSPORTE MATERIAL ELÉCTRICO CABLEADO PARA COMETIDAS</v>
          </cell>
          <cell r="F45" t="str">
            <v>KM</v>
          </cell>
          <cell r="G45">
            <v>177</v>
          </cell>
          <cell r="H45">
            <v>10</v>
          </cell>
        </row>
        <row r="46">
          <cell r="B46" t="str">
            <v>T-15</v>
          </cell>
          <cell r="D46" t="str">
            <v>TRANSPORTE MATERIAL ELÉCTRICO CABLEADO PARA CABLEADO</v>
          </cell>
          <cell r="F46" t="str">
            <v>KM</v>
          </cell>
          <cell r="G46">
            <v>117</v>
          </cell>
          <cell r="H46">
            <v>5</v>
          </cell>
        </row>
        <row r="47">
          <cell r="B47" t="str">
            <v>T-16</v>
          </cell>
          <cell r="D47" t="str">
            <v xml:space="preserve">TRANSPORTE MATERIAL TABLEROS Y GABINETES PRICIPALES </v>
          </cell>
          <cell r="F47" t="str">
            <v>KM</v>
          </cell>
          <cell r="G47">
            <v>117</v>
          </cell>
          <cell r="H47">
            <v>2800</v>
          </cell>
        </row>
        <row r="48">
          <cell r="B48" t="str">
            <v>T-17</v>
          </cell>
          <cell r="D48" t="str">
            <v>TRANSPORTE MATERIAL TABLEROS ENCHUFABLES</v>
          </cell>
          <cell r="F48" t="str">
            <v>KM</v>
          </cell>
          <cell r="G48">
            <v>117</v>
          </cell>
          <cell r="H48">
            <v>283</v>
          </cell>
        </row>
        <row r="49">
          <cell r="B49" t="str">
            <v>T-18</v>
          </cell>
          <cell r="D49" t="str">
            <v xml:space="preserve">TRANSPORTE TUBERIA </v>
          </cell>
          <cell r="F49" t="str">
            <v>KM</v>
          </cell>
          <cell r="G49">
            <v>117</v>
          </cell>
          <cell r="H49">
            <v>10</v>
          </cell>
        </row>
        <row r="136">
          <cell r="D136" t="str">
            <v/>
          </cell>
        </row>
        <row r="137">
          <cell r="D137" t="str">
            <v/>
          </cell>
        </row>
        <row r="138">
          <cell r="D138" t="str">
            <v/>
          </cell>
        </row>
        <row r="139">
          <cell r="B139" t="str">
            <v/>
          </cell>
        </row>
      </sheetData>
      <sheetData sheetId="6"/>
      <sheetData sheetId="7"/>
      <sheetData sheetId="8">
        <row r="12">
          <cell r="G12" t="str">
            <v>I. OBRA CIVIL SEDE JUDICIAL CONFINES</v>
          </cell>
        </row>
        <row r="13">
          <cell r="D13" t="str">
            <v>1</v>
          </cell>
          <cell r="E13" t="str">
            <v/>
          </cell>
          <cell r="F13" t="str">
            <v/>
          </cell>
          <cell r="G13" t="str">
            <v>PRELIMINARES</v>
          </cell>
        </row>
        <row r="14">
          <cell r="D14" t="str">
            <v>1.1</v>
          </cell>
          <cell r="E14" t="str">
            <v>OBRA CIVIL</v>
          </cell>
          <cell r="F14" t="str">
            <v>PRELIMINARES</v>
          </cell>
          <cell r="G14" t="str">
            <v>Localizacion y replanteo</v>
          </cell>
          <cell r="H14" t="str">
            <v>m2</v>
          </cell>
          <cell r="I14">
            <v>130</v>
          </cell>
          <cell r="J14">
            <v>6608</v>
          </cell>
          <cell r="K14">
            <v>8656</v>
          </cell>
        </row>
        <row r="15">
          <cell r="D15" t="str">
            <v>1.2</v>
          </cell>
          <cell r="E15" t="str">
            <v>OBRA CIVIL</v>
          </cell>
          <cell r="F15" t="str">
            <v>PRELIMINARES</v>
          </cell>
          <cell r="G15" t="str">
            <v xml:space="preserve"> Instalacion de plastico negro para proteger construcción </v>
          </cell>
          <cell r="H15" t="str">
            <v>m2</v>
          </cell>
          <cell r="I15">
            <v>60</v>
          </cell>
          <cell r="J15">
            <v>10496</v>
          </cell>
          <cell r="K15">
            <v>13750</v>
          </cell>
        </row>
        <row r="16">
          <cell r="D16" t="str">
            <v>1.3</v>
          </cell>
          <cell r="E16" t="str">
            <v>OBRA CIVIL</v>
          </cell>
          <cell r="F16" t="str">
            <v>PRELIMINARES</v>
          </cell>
          <cell r="G16" t="str">
            <v xml:space="preserve"> Instalación durante la obra de cerramiento en polisombra sostenido con madera resistente apoyada en recipiente pesado no anclado al piso a una altura de 3.0 mts alrededor del juzgado separada 1,50 mts de las fachadas. </v>
          </cell>
          <cell r="H16" t="str">
            <v>ml</v>
          </cell>
          <cell r="I16">
            <v>39.5</v>
          </cell>
          <cell r="J16">
            <v>79834</v>
          </cell>
          <cell r="K16">
            <v>104583</v>
          </cell>
        </row>
        <row r="17">
          <cell r="D17" t="str">
            <v>2</v>
          </cell>
          <cell r="E17" t="str">
            <v/>
          </cell>
          <cell r="F17" t="str">
            <v/>
          </cell>
          <cell r="G17" t="str">
            <v>DEMOLICIONES, DESCAPOTES Y RETIROS</v>
          </cell>
        </row>
        <row r="18">
          <cell r="D18" t="str">
            <v>2.1</v>
          </cell>
          <cell r="E18" t="str">
            <v>OBRA CIVIL</v>
          </cell>
          <cell r="F18" t="str">
            <v>DEMOLICIONES, DESCAPOTES Y RETIROS</v>
          </cell>
          <cell r="G18" t="str">
            <v xml:space="preserve"> Demolición de placa de concreto e=0,10 mts zona norte. </v>
          </cell>
          <cell r="H18" t="str">
            <v>m2</v>
          </cell>
          <cell r="I18">
            <v>4.51</v>
          </cell>
          <cell r="J18">
            <v>60382</v>
          </cell>
          <cell r="K18">
            <v>79100</v>
          </cell>
        </row>
        <row r="19">
          <cell r="D19" t="str">
            <v>2.2</v>
          </cell>
          <cell r="E19" t="str">
            <v>OBRA CIVIL</v>
          </cell>
          <cell r="F19" t="str">
            <v>DEMOLICIONES, DESCAPOTES Y RETIROS</v>
          </cell>
          <cell r="G19" t="str">
            <v xml:space="preserve"> Demolición de pañete en mortero comun muros norte, sur y occidente en bahareque y tapia pisada interno y externo. </v>
          </cell>
          <cell r="H19" t="str">
            <v>m2</v>
          </cell>
          <cell r="I19">
            <v>161.35</v>
          </cell>
          <cell r="J19">
            <v>36403</v>
          </cell>
          <cell r="K19">
            <v>47688</v>
          </cell>
        </row>
        <row r="20">
          <cell r="D20" t="str">
            <v>2.3</v>
          </cell>
          <cell r="E20" t="str">
            <v>OBRA CIVIL</v>
          </cell>
          <cell r="F20" t="str">
            <v>DEMOLICIONES, DESCAPOTES Y RETIROS</v>
          </cell>
          <cell r="G20" t="str">
            <v xml:space="preserve"> Retiro de maleza en la zona norte del juzgado. </v>
          </cell>
          <cell r="H20" t="str">
            <v>m2</v>
          </cell>
          <cell r="I20">
            <v>8.5</v>
          </cell>
          <cell r="J20">
            <v>33746</v>
          </cell>
          <cell r="K20">
            <v>44207</v>
          </cell>
        </row>
        <row r="21">
          <cell r="D21" t="str">
            <v>2.4</v>
          </cell>
          <cell r="E21" t="str">
            <v>OBRA CIVIL</v>
          </cell>
          <cell r="F21" t="str">
            <v>DEMOLICIONES, DESCAPOTES Y RETIROS</v>
          </cell>
          <cell r="G21" t="str">
            <v xml:space="preserve"> Desmonte de voladizo fachadas sur . Conservar teja de arcilla en lugar seguro para su reutilización </v>
          </cell>
          <cell r="H21" t="str">
            <v>ml</v>
          </cell>
          <cell r="I21">
            <v>11.66</v>
          </cell>
          <cell r="J21">
            <v>44582</v>
          </cell>
          <cell r="K21">
            <v>58402</v>
          </cell>
        </row>
        <row r="22">
          <cell r="D22" t="str">
            <v>2.5</v>
          </cell>
          <cell r="E22" t="str">
            <v>OBRA CIVIL</v>
          </cell>
          <cell r="F22" t="str">
            <v>DEMOLICIONES, DESCAPOTES Y RETIROS</v>
          </cell>
          <cell r="G22" t="str">
            <v xml:space="preserve"> Regata sobre muro desnudo tipo cajuela de 30 mm conservando los bordes y vertices, incluye superficie en lechada de cal apagada. </v>
          </cell>
          <cell r="H22" t="str">
            <v>ml</v>
          </cell>
          <cell r="I22">
            <v>247.9</v>
          </cell>
          <cell r="J22">
            <v>19524</v>
          </cell>
          <cell r="K22">
            <v>25576</v>
          </cell>
        </row>
        <row r="23">
          <cell r="D23" t="str">
            <v>2.6</v>
          </cell>
          <cell r="E23" t="str">
            <v>OBRA CIVIL</v>
          </cell>
          <cell r="F23" t="str">
            <v>DEMOLICIONES, DESCAPOTES Y RETIROS</v>
          </cell>
          <cell r="G23" t="str">
            <v xml:space="preserve"> Retiro de pintura deteriorada de puertas, ventanas y capiteles en madera ambas caras hasta dejar superficie original. </v>
          </cell>
          <cell r="H23" t="str">
            <v>m2</v>
          </cell>
          <cell r="I23">
            <v>5.46</v>
          </cell>
          <cell r="J23">
            <v>14540</v>
          </cell>
          <cell r="K23">
            <v>19047</v>
          </cell>
        </row>
        <row r="24">
          <cell r="D24" t="str">
            <v>2.7</v>
          </cell>
          <cell r="E24" t="str">
            <v>OBRA CIVIL</v>
          </cell>
          <cell r="F24" t="str">
            <v>DEMOLICIONES, DESCAPOTES Y RETIROS</v>
          </cell>
          <cell r="G24" t="str">
            <v xml:space="preserve"> Retiro de pañete en mal estado zonas no tradionales  </v>
          </cell>
          <cell r="H24" t="str">
            <v>m2</v>
          </cell>
          <cell r="I24">
            <v>3</v>
          </cell>
          <cell r="J24">
            <v>24269</v>
          </cell>
          <cell r="K24">
            <v>31792</v>
          </cell>
        </row>
        <row r="25">
          <cell r="D25" t="str">
            <v>3</v>
          </cell>
          <cell r="E25" t="str">
            <v/>
          </cell>
          <cell r="F25" t="str">
            <v/>
          </cell>
          <cell r="G25" t="str">
            <v>EXCAVACIONES</v>
          </cell>
        </row>
        <row r="26">
          <cell r="D26" t="str">
            <v>3.1</v>
          </cell>
          <cell r="E26" t="str">
            <v>OBRA CIVIL</v>
          </cell>
          <cell r="F26" t="str">
            <v>EXCAVACIONES</v>
          </cell>
          <cell r="G26" t="str">
            <v xml:space="preserve"> Excavación en material comun con retiro a lugar seguro de suelo costado norte  </v>
          </cell>
          <cell r="H26" t="str">
            <v>m3</v>
          </cell>
          <cell r="I26">
            <v>10.85</v>
          </cell>
          <cell r="J26">
            <v>72806</v>
          </cell>
          <cell r="K26">
            <v>95376</v>
          </cell>
        </row>
        <row r="27">
          <cell r="D27" t="str">
            <v>4</v>
          </cell>
          <cell r="E27" t="str">
            <v/>
          </cell>
          <cell r="F27" t="str">
            <v/>
          </cell>
          <cell r="G27" t="str">
            <v>PERFORACIONES</v>
          </cell>
        </row>
        <row r="28">
          <cell r="D28" t="str">
            <v>4.1</v>
          </cell>
          <cell r="E28" t="str">
            <v>OBRA CIVIL</v>
          </cell>
          <cell r="F28" t="str">
            <v>PERFORACIONES</v>
          </cell>
          <cell r="G28" t="str">
            <v xml:space="preserve"> Perforaciones en muro de contención de 1" según plano con instalación de geodren NT 2000 o similar. </v>
          </cell>
          <cell r="H28" t="str">
            <v>m2</v>
          </cell>
          <cell r="I28">
            <v>6.41</v>
          </cell>
          <cell r="J28">
            <v>115410</v>
          </cell>
          <cell r="K28">
            <v>151187</v>
          </cell>
        </row>
        <row r="29">
          <cell r="D29" t="str">
            <v>4.2</v>
          </cell>
          <cell r="E29" t="str">
            <v>OBRA CIVIL</v>
          </cell>
          <cell r="F29" t="str">
            <v>PERFORACIONES</v>
          </cell>
          <cell r="G29" t="str">
            <v xml:space="preserve"> Perforaciones en muros de bahareque y tapia pisada con broca especial y tecnica de protección sin perdida o arrastre del material del muro con inyección de lechada tradicional. </v>
          </cell>
          <cell r="H29" t="str">
            <v>m2</v>
          </cell>
          <cell r="I29">
            <v>152.78</v>
          </cell>
          <cell r="J29">
            <v>72197</v>
          </cell>
          <cell r="K29">
            <v>94578</v>
          </cell>
        </row>
        <row r="30">
          <cell r="D30" t="str">
            <v>5</v>
          </cell>
          <cell r="E30" t="str">
            <v/>
          </cell>
          <cell r="F30" t="str">
            <v/>
          </cell>
          <cell r="G30" t="str">
            <v>RELLENOS</v>
          </cell>
        </row>
        <row r="31">
          <cell r="D31" t="str">
            <v>5.1</v>
          </cell>
          <cell r="E31" t="str">
            <v>OBRA CIVIL</v>
          </cell>
          <cell r="F31" t="str">
            <v>RELLENOS</v>
          </cell>
          <cell r="G31" t="str">
            <v xml:space="preserve"> Relleno con material seleccionado y compactado  </v>
          </cell>
          <cell r="H31" t="str">
            <v>m3</v>
          </cell>
          <cell r="I31">
            <v>12.52</v>
          </cell>
          <cell r="J31">
            <v>150054</v>
          </cell>
          <cell r="K31">
            <v>196571</v>
          </cell>
        </row>
        <row r="32">
          <cell r="D32" t="str">
            <v>6</v>
          </cell>
          <cell r="E32" t="str">
            <v/>
          </cell>
          <cell r="F32" t="str">
            <v/>
          </cell>
          <cell r="G32" t="str">
            <v>REFORZAMIENTO ESTRUCTURAL</v>
          </cell>
        </row>
        <row r="33">
          <cell r="D33" t="str">
            <v>6.1</v>
          </cell>
          <cell r="E33" t="str">
            <v>OBRA CIVIL</v>
          </cell>
          <cell r="F33" t="str">
            <v>REFORZAMIENTO ESTRUCTURAL</v>
          </cell>
          <cell r="G33" t="str">
            <v>Suministro e instalación de tabla en madera 20 x 2 cms en sapan o similar inmunizado y protegido con Profilan o simialr según diseño. Incluye cajas de traslapo, muescas de borde, avellanados y terminaciones</v>
          </cell>
          <cell r="H33" t="str">
            <v>ml</v>
          </cell>
          <cell r="I33">
            <v>247.9</v>
          </cell>
          <cell r="J33">
            <v>150635</v>
          </cell>
          <cell r="K33">
            <v>197332</v>
          </cell>
        </row>
        <row r="34">
          <cell r="D34" t="str">
            <v>6.2</v>
          </cell>
          <cell r="E34" t="str">
            <v>OBRA CIVIL</v>
          </cell>
          <cell r="F34" t="str">
            <v>REFORZAMIENTO ESTRUCTURAL</v>
          </cell>
          <cell r="G34" t="str">
            <v>Suministro e instalación de tornillo roscado de 1/2" con arandelas y tuercas, según diseño, para junta de confinamiento, incluye lechada tradicional de cal y arena o ladrillo con cuña de madera en los extremos.</v>
          </cell>
          <cell r="H34" t="str">
            <v>m2</v>
          </cell>
          <cell r="I34">
            <v>155</v>
          </cell>
          <cell r="J34">
            <v>62695</v>
          </cell>
          <cell r="K34">
            <v>82130</v>
          </cell>
        </row>
        <row r="35">
          <cell r="D35" t="str">
            <v>6.3</v>
          </cell>
          <cell r="E35" t="str">
            <v>OBRA CIVIL</v>
          </cell>
          <cell r="F35" t="str">
            <v>REFORZAMIENTO ESTRUCTURAL</v>
          </cell>
          <cell r="G35" t="str">
            <v xml:space="preserve">Platina metalica de 1/8" para vanos, según especificaciones. Incluye tornillos </v>
          </cell>
          <cell r="H35" t="str">
            <v>und</v>
          </cell>
          <cell r="I35">
            <v>22</v>
          </cell>
          <cell r="J35">
            <v>130795</v>
          </cell>
          <cell r="K35">
            <v>171341</v>
          </cell>
        </row>
        <row r="36">
          <cell r="D36" t="str">
            <v>6.4</v>
          </cell>
          <cell r="E36" t="str">
            <v>OBRA CIVIL</v>
          </cell>
          <cell r="F36" t="str">
            <v>REFORZAMIENTO ESTRUCTURAL</v>
          </cell>
          <cell r="G36" t="str">
            <v>Platina metalica de 3/16" para esquinero, según especificaciones. Incluye tornillos.</v>
          </cell>
          <cell r="H36" t="str">
            <v>und</v>
          </cell>
          <cell r="I36">
            <v>6</v>
          </cell>
          <cell r="J36">
            <v>136558</v>
          </cell>
          <cell r="K36">
            <v>178891</v>
          </cell>
        </row>
        <row r="37">
          <cell r="D37" t="str">
            <v>7</v>
          </cell>
          <cell r="E37" t="str">
            <v/>
          </cell>
          <cell r="F37" t="str">
            <v/>
          </cell>
          <cell r="G37" t="str">
            <v>CUBIERTAS</v>
          </cell>
        </row>
        <row r="38">
          <cell r="D38" t="str">
            <v>7.1</v>
          </cell>
          <cell r="E38" t="str">
            <v>OBRA CIVIL</v>
          </cell>
          <cell r="F38" t="str">
            <v>CUBIERTAS</v>
          </cell>
          <cell r="G38" t="str">
            <v>Construcción total de voladizo de cubierta costado sur (fachada principal). Incluye durmientes, machimbre, manto asfaltico, mortero de pega, teja, inmunizado de madera, sellado y pintura esmalte</v>
          </cell>
          <cell r="H38" t="str">
            <v>m2</v>
          </cell>
          <cell r="I38">
            <v>9.33</v>
          </cell>
          <cell r="J38">
            <v>392555</v>
          </cell>
          <cell r="K38">
            <v>514247</v>
          </cell>
        </row>
        <row r="39">
          <cell r="D39" t="str">
            <v>7.2</v>
          </cell>
          <cell r="E39" t="str">
            <v>OBRA CIVIL</v>
          </cell>
          <cell r="F39" t="str">
            <v>CUBIERTAS</v>
          </cell>
          <cell r="G39" t="str">
            <v>Suministro e instalación de flanche metalico calibre 26  muro occidental sobre actual flanche.</v>
          </cell>
          <cell r="H39" t="str">
            <v>m</v>
          </cell>
          <cell r="I39">
            <v>7.21</v>
          </cell>
          <cell r="J39">
            <v>63833</v>
          </cell>
          <cell r="K39">
            <v>83621</v>
          </cell>
        </row>
        <row r="40">
          <cell r="D40" t="str">
            <v>8</v>
          </cell>
          <cell r="E40" t="str">
            <v/>
          </cell>
          <cell r="F40" t="str">
            <v/>
          </cell>
          <cell r="G40" t="str">
            <v>REVOQUE TRADICIONAL</v>
          </cell>
        </row>
        <row r="41">
          <cell r="D41" t="str">
            <v>8.1</v>
          </cell>
          <cell r="E41" t="str">
            <v>OBRA CIVIL</v>
          </cell>
          <cell r="F41" t="str">
            <v>REVOQUE TRADICIONAL</v>
          </cell>
          <cell r="G41" t="str">
            <v xml:space="preserve">Suministro e instalación de malla tipo zaranda metalica adosada al muro con tapa metalica de gaseosa cada 50 cm. Ambos sentidos </v>
          </cell>
          <cell r="H41" t="str">
            <v>m2</v>
          </cell>
          <cell r="I41">
            <v>161.35</v>
          </cell>
          <cell r="J41">
            <v>46992</v>
          </cell>
          <cell r="K41">
            <v>61560</v>
          </cell>
        </row>
        <row r="42">
          <cell r="D42" t="str">
            <v>8.2</v>
          </cell>
          <cell r="E42" t="str">
            <v>OBRA CIVIL</v>
          </cell>
          <cell r="F42" t="str">
            <v>REVOQUE TRADICIONAL</v>
          </cell>
          <cell r="G42" t="str">
            <v>Aplicación de revoque tradicional en cal y arenilla según especificación, e=variable</v>
          </cell>
          <cell r="H42" t="str">
            <v>m2</v>
          </cell>
          <cell r="I42">
            <v>161.35</v>
          </cell>
          <cell r="J42">
            <v>102192</v>
          </cell>
          <cell r="K42">
            <v>133872</v>
          </cell>
        </row>
        <row r="43">
          <cell r="D43" t="str">
            <v>9</v>
          </cell>
          <cell r="E43" t="str">
            <v/>
          </cell>
          <cell r="F43" t="str">
            <v/>
          </cell>
          <cell r="G43" t="str">
            <v>CONCRETO</v>
          </cell>
        </row>
        <row r="44">
          <cell r="D44" t="str">
            <v>9.1</v>
          </cell>
          <cell r="E44" t="str">
            <v>OBRA CIVIL</v>
          </cell>
          <cell r="F44" t="str">
            <v>CONCRETO</v>
          </cell>
          <cell r="G44" t="str">
            <v xml:space="preserve"> Placa de concreto reforzado e=12 cm costado norte con pendiente del 2%, malla electrosoldad de 8,5 mm. </v>
          </cell>
          <cell r="H44" t="str">
            <v>m2</v>
          </cell>
          <cell r="I44">
            <v>13.42</v>
          </cell>
          <cell r="J44">
            <v>229042</v>
          </cell>
          <cell r="K44">
            <v>300045</v>
          </cell>
        </row>
        <row r="45">
          <cell r="D45" t="str">
            <v>10</v>
          </cell>
          <cell r="E45" t="str">
            <v/>
          </cell>
          <cell r="F45" t="str">
            <v/>
          </cell>
          <cell r="G45" t="str">
            <v>DISPOSICION DE AGUAS LLUVIAS</v>
          </cell>
        </row>
        <row r="46">
          <cell r="D46" t="str">
            <v>10.1</v>
          </cell>
          <cell r="E46" t="str">
            <v>OBRA CIVIL</v>
          </cell>
          <cell r="F46" t="str">
            <v>DISPOSICION DE AGUAS LLUVIAS</v>
          </cell>
          <cell r="G46" t="str">
            <v>Caja aguas lluvias según diseño en base de concreto y muros de ladrillo macizo, pañetada con medias cañas y pendiente.</v>
          </cell>
          <cell r="H46" t="str">
            <v>und</v>
          </cell>
          <cell r="I46">
            <v>1</v>
          </cell>
          <cell r="J46">
            <v>1240945</v>
          </cell>
          <cell r="K46">
            <v>1625638</v>
          </cell>
        </row>
        <row r="47">
          <cell r="D47" t="str">
            <v>10.2</v>
          </cell>
          <cell r="E47" t="str">
            <v>OBRA CIVIL</v>
          </cell>
          <cell r="F47" t="str">
            <v>DISPOSICION DE AGUAS LLUVIAS</v>
          </cell>
          <cell r="G47" t="str">
            <v xml:space="preserve">Tuberia de 4" aguas lluvias PVC  incluye accesorios de fijacion </v>
          </cell>
          <cell r="H47" t="str">
            <v>ml</v>
          </cell>
          <cell r="I47">
            <v>6.54</v>
          </cell>
          <cell r="J47">
            <v>60296</v>
          </cell>
          <cell r="K47">
            <v>78988</v>
          </cell>
        </row>
        <row r="48">
          <cell r="D48" t="str">
            <v>10.3</v>
          </cell>
          <cell r="E48" t="str">
            <v>OBRA CIVIL</v>
          </cell>
          <cell r="F48" t="str">
            <v>DISPOSICION DE AGUAS LLUVIAS</v>
          </cell>
          <cell r="G48" t="str">
            <v>Suministro e instalación de canal metalica cal 22 según diseño exterior incluye salida de 4" y fijaciones metalicas cada 50 cm.</v>
          </cell>
          <cell r="H48" t="str">
            <v>ml</v>
          </cell>
          <cell r="I48">
            <v>12.7</v>
          </cell>
          <cell r="J48">
            <v>134117</v>
          </cell>
          <cell r="K48">
            <v>175693</v>
          </cell>
        </row>
        <row r="49">
          <cell r="D49" t="str">
            <v>10.4</v>
          </cell>
          <cell r="E49" t="str">
            <v>OBRA CIVIL</v>
          </cell>
          <cell r="F49" t="str">
            <v>DISPOSICION DE AGUAS LLUVIAS</v>
          </cell>
          <cell r="G49" t="str">
            <v>Reinstalación de bajantes aguas lluvias 4" PVC incluye regata en muro y piso, accesorios, fijaciones.</v>
          </cell>
          <cell r="H49" t="str">
            <v>ml</v>
          </cell>
          <cell r="I49">
            <v>10.57</v>
          </cell>
          <cell r="J49">
            <v>99487</v>
          </cell>
          <cell r="K49">
            <v>130328</v>
          </cell>
        </row>
        <row r="50">
          <cell r="D50" t="str">
            <v>11</v>
          </cell>
          <cell r="E50" t="str">
            <v/>
          </cell>
          <cell r="F50" t="str">
            <v/>
          </cell>
          <cell r="G50" t="str">
            <v>ACABADOS</v>
          </cell>
        </row>
        <row r="51">
          <cell r="D51" t="str">
            <v>11.1</v>
          </cell>
          <cell r="E51" t="str">
            <v>OBRA CIVIL</v>
          </cell>
          <cell r="F51" t="str">
            <v>ACABADOS</v>
          </cell>
          <cell r="G51" t="str">
            <v xml:space="preserve"> Pintura para muros interior y exterior mezcla real apichada de cal y agua, tres manos  </v>
          </cell>
          <cell r="H51" t="str">
            <v>m2</v>
          </cell>
          <cell r="I51">
            <v>148.94</v>
          </cell>
          <cell r="J51">
            <v>46731</v>
          </cell>
          <cell r="K51">
            <v>61218</v>
          </cell>
        </row>
        <row r="52">
          <cell r="D52" t="str">
            <v>11.2</v>
          </cell>
          <cell r="E52" t="str">
            <v>OBRA CIVIL</v>
          </cell>
          <cell r="F52" t="str">
            <v>ACABADOS</v>
          </cell>
          <cell r="G52" t="str">
            <v xml:space="preserve"> Pintura para socalo de muros interior mezcla real apichada de cal, mina de color y agua, tres manos  </v>
          </cell>
          <cell r="H52" t="str">
            <v>m2</v>
          </cell>
          <cell r="I52">
            <v>11.09</v>
          </cell>
          <cell r="J52">
            <v>31456</v>
          </cell>
          <cell r="K52">
            <v>41207</v>
          </cell>
        </row>
        <row r="53">
          <cell r="D53" t="str">
            <v>11.3</v>
          </cell>
          <cell r="E53" t="str">
            <v>OBRA CIVIL</v>
          </cell>
          <cell r="F53" t="str">
            <v>ACABADOS</v>
          </cell>
          <cell r="G53" t="str">
            <v xml:space="preserve"> Suministro e instalación de fachaleta en muro fachada sur según diseño actual. </v>
          </cell>
          <cell r="H53" t="str">
            <v>m2</v>
          </cell>
          <cell r="I53">
            <v>5.2</v>
          </cell>
          <cell r="J53">
            <v>96886</v>
          </cell>
          <cell r="K53">
            <v>126921</v>
          </cell>
        </row>
        <row r="54">
          <cell r="D54" t="str">
            <v>11.4</v>
          </cell>
          <cell r="E54" t="str">
            <v>OBRA CIVIL</v>
          </cell>
          <cell r="F54" t="str">
            <v>ACABADOS</v>
          </cell>
          <cell r="G54" t="str">
            <v xml:space="preserve"> Inmunizado, sellado y pintado de puertas, ventanas y capiteles ambas caras en madera en esmalte color habano o tabaco, incluye varillas de acero.  </v>
          </cell>
          <cell r="H54" t="str">
            <v>m2</v>
          </cell>
          <cell r="I54">
            <v>9.66</v>
          </cell>
          <cell r="J54">
            <v>44971</v>
          </cell>
          <cell r="K54">
            <v>58912</v>
          </cell>
        </row>
        <row r="55">
          <cell r="D55" t="str">
            <v>11.5</v>
          </cell>
          <cell r="E55" t="str">
            <v>OBRA CIVIL</v>
          </cell>
          <cell r="F55" t="str">
            <v>ACABADOS</v>
          </cell>
          <cell r="G55" t="str">
            <v xml:space="preserve"> Pintura vinilo tipo 1 a 3 manos muros no tradicionales </v>
          </cell>
          <cell r="H55" t="str">
            <v>m2</v>
          </cell>
          <cell r="I55">
            <v>157.57</v>
          </cell>
          <cell r="J55">
            <v>20119</v>
          </cell>
          <cell r="K55">
            <v>26356</v>
          </cell>
        </row>
        <row r="56">
          <cell r="D56" t="str">
            <v>11.6</v>
          </cell>
          <cell r="E56" t="str">
            <v>OBRA CIVIL</v>
          </cell>
          <cell r="F56" t="str">
            <v>ACABADOS</v>
          </cell>
          <cell r="G56" t="str">
            <v xml:space="preserve"> Pintura en esmalte color marrón carpinteria metalica interior. </v>
          </cell>
          <cell r="H56" t="str">
            <v>m2</v>
          </cell>
          <cell r="I56">
            <v>9.86</v>
          </cell>
          <cell r="J56">
            <v>22284</v>
          </cell>
          <cell r="K56">
            <v>29192</v>
          </cell>
        </row>
        <row r="57">
          <cell r="D57" t="str">
            <v>11.7</v>
          </cell>
          <cell r="E57" t="str">
            <v>OBRA CIVIL</v>
          </cell>
          <cell r="F57" t="str">
            <v>ACABADOS</v>
          </cell>
          <cell r="G57" t="str">
            <v xml:space="preserve"> Reposición pañetes en mortero no tradicional 1:4  </v>
          </cell>
          <cell r="H57" t="str">
            <v>m2</v>
          </cell>
          <cell r="I57">
            <v>5.19</v>
          </cell>
          <cell r="J57">
            <v>30272</v>
          </cell>
          <cell r="K57">
            <v>39656</v>
          </cell>
        </row>
        <row r="58">
          <cell r="D58" t="str">
            <v>11.8</v>
          </cell>
          <cell r="E58" t="str">
            <v>OBRA CIVIL</v>
          </cell>
          <cell r="F58" t="str">
            <v>ACABADOS</v>
          </cell>
          <cell r="G58" t="str">
            <v xml:space="preserve"> Reinstalacion de acabado de piso en fachaleta en gres según diseño actual. </v>
          </cell>
          <cell r="H58" t="str">
            <v>ml</v>
          </cell>
          <cell r="I58">
            <v>2</v>
          </cell>
          <cell r="J58">
            <v>44859</v>
          </cell>
          <cell r="K58">
            <v>58765</v>
          </cell>
        </row>
        <row r="59">
          <cell r="D59" t="str">
            <v>14</v>
          </cell>
          <cell r="E59" t="str">
            <v/>
          </cell>
          <cell r="F59" t="str">
            <v/>
          </cell>
          <cell r="G59" t="str">
            <v>ACTIVIDADES ELECTRICAS, DATOS Y DEMAS REQUERIDAS</v>
          </cell>
        </row>
        <row r="60">
          <cell r="D60" t="str">
            <v>14.1</v>
          </cell>
          <cell r="E60" t="str">
            <v>OBRA CIVIL</v>
          </cell>
          <cell r="F60" t="str">
            <v>ACTIVIDADES ELECTRICAS, DATOS Y DEMAS REQUERIDAS</v>
          </cell>
          <cell r="G60" t="str">
            <v xml:space="preserve"> Desmonte de luminarias y/o bombillos incluye desmonte de cableado, canaletas y accesorios de soporte </v>
          </cell>
          <cell r="H60" t="str">
            <v>und</v>
          </cell>
          <cell r="I60">
            <v>12</v>
          </cell>
          <cell r="J60">
            <v>33921</v>
          </cell>
          <cell r="K60">
            <v>44437</v>
          </cell>
        </row>
        <row r="61">
          <cell r="D61" t="str">
            <v>14.2</v>
          </cell>
          <cell r="E61" t="str">
            <v>OBRA CIVIL</v>
          </cell>
          <cell r="F61" t="str">
            <v>ACTIVIDADES ELECTRICAS, DATOS Y DEMAS REQUERIDAS</v>
          </cell>
          <cell r="G61" t="str">
            <v xml:space="preserve"> Desmonte de puntos electricos incluye desmonto de cableado, canaletas, Tableros y accesorios de soporte </v>
          </cell>
          <cell r="H61" t="str">
            <v>und</v>
          </cell>
          <cell r="I61">
            <v>8</v>
          </cell>
          <cell r="J61">
            <v>62787</v>
          </cell>
          <cell r="K61">
            <v>82251</v>
          </cell>
        </row>
        <row r="62">
          <cell r="D62" t="str">
            <v>14.3</v>
          </cell>
          <cell r="E62" t="str">
            <v>OBRA CIVIL</v>
          </cell>
          <cell r="F62" t="str">
            <v>ACTIVIDADES ELECTRICAS, DATOS Y DEMAS REQUERIDAS</v>
          </cell>
          <cell r="G62" t="str">
            <v>Suministro, Transporte E Instalación De Salida Para Iluminación 110 V, Incluye Caja Octogonal, Caja Rectangular, Interruptor Sencillo, Conectores, Cable Cu 3x12 Thwnn Lszh,  Ducto EMT pintado de color segun especificacion Ø 1/2", Clavija Aerea Tipo Hembra 15 A, Clavija Aerea Tipo Macho 15 A, Cable Encauchetado 3x16 Awg Thwn Lszh</v>
          </cell>
          <cell r="H62" t="str">
            <v>und</v>
          </cell>
          <cell r="I62">
            <v>14</v>
          </cell>
          <cell r="J62">
            <v>294603</v>
          </cell>
          <cell r="K62">
            <v>385930</v>
          </cell>
        </row>
        <row r="63">
          <cell r="D63" t="str">
            <v>14.4</v>
          </cell>
          <cell r="E63" t="str">
            <v>OBRA CIVIL</v>
          </cell>
          <cell r="F63" t="str">
            <v>ACTIVIDADES ELECTRICAS, DATOS Y DEMAS REQUERIDAS</v>
          </cell>
          <cell r="G63" t="str">
            <v>Suministro, Transporte E Instalación De Panel Led  120x30 Cm, 45 W, 6500 K, colgante Incluye Marco Soporte, kit de suspension (guayas) Elementos De Sujeción Y Fijación De La Lámpara</v>
          </cell>
          <cell r="H63" t="str">
            <v>und</v>
          </cell>
          <cell r="I63">
            <v>8</v>
          </cell>
          <cell r="J63">
            <v>123571</v>
          </cell>
          <cell r="K63">
            <v>161878</v>
          </cell>
        </row>
        <row r="64">
          <cell r="D64" t="str">
            <v>14.5</v>
          </cell>
          <cell r="E64" t="str">
            <v>OBRA CIVIL</v>
          </cell>
          <cell r="F64" t="str">
            <v>ACTIVIDADES ELECTRICAS, DATOS Y DEMAS REQUERIDAS</v>
          </cell>
          <cell r="G64" t="str">
            <v>Suministro, Transporte E Instalación De Panel Led Cuadrada 60x60 Cm, 48 W, 6500 K,colgante Incluye Marco Soporte, kit de suspension (guayas), Elementos De Sujeción Y Fijación De La Lámpara</v>
          </cell>
          <cell r="H64" t="str">
            <v>und</v>
          </cell>
          <cell r="I64">
            <v>2</v>
          </cell>
          <cell r="J64">
            <v>116500</v>
          </cell>
          <cell r="K64">
            <v>152615</v>
          </cell>
        </row>
        <row r="65">
          <cell r="D65" t="str">
            <v>14.6</v>
          </cell>
          <cell r="E65" t="str">
            <v>OBRA CIVIL</v>
          </cell>
          <cell r="F65" t="str">
            <v>ACTIVIDADES ELECTRICAS, DATOS Y DEMAS REQUERIDAS</v>
          </cell>
          <cell r="G65" t="str">
            <v>Suministro, Transporte E Instalación De Bombillo Led (20-40w), Incluye roseta, Elementos De Sujeción Y Fijación De La Lámpara</v>
          </cell>
          <cell r="H65" t="str">
            <v>und</v>
          </cell>
          <cell r="I65">
            <v>4</v>
          </cell>
          <cell r="J65">
            <v>28971</v>
          </cell>
          <cell r="K65">
            <v>37952</v>
          </cell>
        </row>
        <row r="66">
          <cell r="D66" t="str">
            <v>14.7</v>
          </cell>
          <cell r="E66" t="str">
            <v>OBRA CIVIL</v>
          </cell>
          <cell r="F66" t="str">
            <v>ACTIVIDADES ELECTRICAS, DATOS Y DEMAS REQUERIDAS</v>
          </cell>
          <cell r="G66" t="str">
            <v>Desmonte y reubicacion de tablero de circuitos.</v>
          </cell>
          <cell r="H66" t="str">
            <v>und</v>
          </cell>
          <cell r="I66">
            <v>2</v>
          </cell>
          <cell r="J66">
            <v>260618</v>
          </cell>
          <cell r="K66">
            <v>341410</v>
          </cell>
        </row>
        <row r="67">
          <cell r="D67" t="str">
            <v>14.8</v>
          </cell>
          <cell r="E67" t="str">
            <v>OBRA CIVIL</v>
          </cell>
          <cell r="F67" t="str">
            <v>ACTIVIDADES ELECTRICAS, DATOS Y DEMAS REQUERIDAS</v>
          </cell>
          <cell r="G67" t="str">
            <v>Suministro, Transporte E Instalación De Salida Tomacorriente 110 V, Incluye: Cable Cu 3x12 Awh Thwnn Lszh, Toma Blanca 20 A, caja y tapa.</v>
          </cell>
          <cell r="H67" t="str">
            <v>und</v>
          </cell>
          <cell r="I67">
            <v>11</v>
          </cell>
          <cell r="J67">
            <v>142882</v>
          </cell>
          <cell r="K67">
            <v>187175</v>
          </cell>
        </row>
        <row r="68">
          <cell r="D68" t="str">
            <v>14.9</v>
          </cell>
          <cell r="E68" t="str">
            <v>OBRA CIVIL</v>
          </cell>
          <cell r="F68" t="str">
            <v>ACTIVIDADES ELECTRICAS, DATOS Y DEMAS REQUERIDAS</v>
          </cell>
          <cell r="G68" t="str">
            <v>Suministro, Transporte E Instalación De Salida Toma Regulada 110 V, Incluye: Cable Cu 3x12 Awh Thwnn Lszh, Toma Naranja 20 A caja y tapa.</v>
          </cell>
          <cell r="H68" t="str">
            <v>und</v>
          </cell>
          <cell r="I68">
            <v>4</v>
          </cell>
          <cell r="J68">
            <v>159398</v>
          </cell>
          <cell r="K68">
            <v>208811</v>
          </cell>
        </row>
        <row r="69">
          <cell r="D69" t="str">
            <v>14.10</v>
          </cell>
          <cell r="E69" t="str">
            <v>OBRA CIVIL</v>
          </cell>
          <cell r="F69" t="str">
            <v>ACTIVIDADES ELECTRICAS, DATOS Y DEMAS REQUERIDAS</v>
          </cell>
          <cell r="G69" t="str">
            <v>Suministro, Transporte E Instalación De Salida Voz Y Datos, Incluye: Herrajes, Jack, Face Plate, Cable Utp Categoria 6a , Ponchado Del Cable Y Marcación</v>
          </cell>
          <cell r="H69" t="str">
            <v>und</v>
          </cell>
          <cell r="I69">
            <v>6</v>
          </cell>
          <cell r="J69">
            <v>123989</v>
          </cell>
          <cell r="K69">
            <v>162426</v>
          </cell>
        </row>
        <row r="70">
          <cell r="D70" t="str">
            <v>14.11</v>
          </cell>
          <cell r="E70" t="str">
            <v>OBRA CIVIL</v>
          </cell>
          <cell r="F70" t="str">
            <v>ACTIVIDADES ELECTRICAS, DATOS Y DEMAS REQUERIDAS</v>
          </cell>
          <cell r="G70" t="str">
            <v>Suministro, Transporte E Instalación De Canaleta Metalica 12x5 Cm, En Pintura Electrostatica Blanca, Con Separador, Incluye: Elementos De Fijación Y Soporte</v>
          </cell>
          <cell r="H70" t="str">
            <v>m</v>
          </cell>
          <cell r="I70">
            <v>40.36</v>
          </cell>
          <cell r="J70">
            <v>56586</v>
          </cell>
          <cell r="K70">
            <v>74128</v>
          </cell>
        </row>
        <row r="71">
          <cell r="D71" t="str">
            <v>14.12</v>
          </cell>
          <cell r="E71" t="str">
            <v>OBRA CIVIL</v>
          </cell>
          <cell r="F71" t="str">
            <v>ACTIVIDADES ELECTRICAS, DATOS Y DEMAS REQUERIDAS</v>
          </cell>
          <cell r="G71" t="str">
            <v>Suministro E Instalación De Troquel Metálico Piramidal Triple 12 X 5 Blanco</v>
          </cell>
          <cell r="H71" t="str">
            <v>und</v>
          </cell>
          <cell r="I71">
            <v>5</v>
          </cell>
          <cell r="J71">
            <v>60614</v>
          </cell>
          <cell r="K71">
            <v>79404</v>
          </cell>
        </row>
        <row r="72">
          <cell r="D72" t="str">
            <v>14.13</v>
          </cell>
          <cell r="E72" t="str">
            <v>OBRA CIVIL</v>
          </cell>
          <cell r="F72" t="str">
            <v>ACTIVIDADES ELECTRICAS, DATOS Y DEMAS REQUERIDAS</v>
          </cell>
          <cell r="G72" t="str">
            <v>Suministro E Instalación De Troquel Metálico Piramidal doble 12 X 5 Blanco</v>
          </cell>
          <cell r="H72" t="str">
            <v>und</v>
          </cell>
          <cell r="I72">
            <v>2</v>
          </cell>
          <cell r="J72">
            <v>56961</v>
          </cell>
          <cell r="K72">
            <v>74619</v>
          </cell>
        </row>
        <row r="73">
          <cell r="D73" t="str">
            <v>14.14</v>
          </cell>
          <cell r="E73" t="str">
            <v>OBRA CIVIL</v>
          </cell>
          <cell r="F73" t="str">
            <v>ACTIVIDADES ELECTRICAS, DATOS Y DEMAS REQUERIDAS</v>
          </cell>
          <cell r="G73" t="str">
            <v>Suministro E Instalación De Troquel Metálico Piramidal Sencillo 12 X 5 Blanco</v>
          </cell>
          <cell r="H73" t="str">
            <v>und</v>
          </cell>
          <cell r="I73">
            <v>2</v>
          </cell>
          <cell r="J73">
            <v>53845</v>
          </cell>
          <cell r="K73">
            <v>70537</v>
          </cell>
        </row>
        <row r="74">
          <cell r="D74" t="str">
            <v>14.15</v>
          </cell>
          <cell r="E74" t="str">
            <v>OBRA CIVIL</v>
          </cell>
          <cell r="F74" t="str">
            <v>ACTIVIDADES ELECTRICAS, DATOS Y DEMAS REQUERIDAS</v>
          </cell>
          <cell r="G74" t="str">
            <v xml:space="preserve"> Suministro  e  instalación  de persiana en  aluminio Incluye  marco </v>
          </cell>
          <cell r="H74" t="str">
            <v>m2</v>
          </cell>
          <cell r="I74">
            <v>1.53</v>
          </cell>
          <cell r="J74">
            <v>352152</v>
          </cell>
          <cell r="K74">
            <v>461319</v>
          </cell>
        </row>
        <row r="75">
          <cell r="D75" t="str">
            <v>14.16</v>
          </cell>
          <cell r="E75" t="str">
            <v>OBRA CIVIL</v>
          </cell>
          <cell r="F75" t="str">
            <v>ACTIVIDADES ELECTRICAS, DATOS Y DEMAS REQUERIDAS</v>
          </cell>
          <cell r="G75" t="str">
            <v>Desmonte, suministro e instalacion de cerradura metalica</v>
          </cell>
          <cell r="H75" t="str">
            <v>und</v>
          </cell>
          <cell r="I75">
            <v>3</v>
          </cell>
          <cell r="J75">
            <v>193662</v>
          </cell>
          <cell r="K75">
            <v>253697</v>
          </cell>
        </row>
        <row r="76">
          <cell r="D76" t="str">
            <v>14.17</v>
          </cell>
          <cell r="E76" t="str">
            <v>OBRA CIVIL</v>
          </cell>
          <cell r="F76" t="str">
            <v>ACTIVIDADES ELECTRICAS, DATOS Y DEMAS REQUERIDAS</v>
          </cell>
          <cell r="G76" t="str">
            <v>Desmonte y reintalacion de placa informativa</v>
          </cell>
          <cell r="H76" t="str">
            <v>und</v>
          </cell>
          <cell r="I76">
            <v>1</v>
          </cell>
          <cell r="J76">
            <v>103030</v>
          </cell>
          <cell r="K76">
            <v>134969</v>
          </cell>
        </row>
        <row r="77">
          <cell r="D77" t="str">
            <v>14.18</v>
          </cell>
          <cell r="E77" t="str">
            <v>OBRA CIVIL</v>
          </cell>
          <cell r="F77" t="str">
            <v>ACTIVIDADES ELECTRICAS, DATOS Y DEMAS REQUERIDAS</v>
          </cell>
          <cell r="G77" t="str">
            <v xml:space="preserve">Desmonte, Suministro e instalacion de tapa para gabinte metalico de medidor electrico </v>
          </cell>
          <cell r="H77" t="str">
            <v>und</v>
          </cell>
          <cell r="I77">
            <v>1</v>
          </cell>
          <cell r="J77">
            <v>130968</v>
          </cell>
          <cell r="K77">
            <v>171568</v>
          </cell>
        </row>
        <row r="78">
          <cell r="D78" t="str">
            <v>14.19</v>
          </cell>
          <cell r="E78" t="str">
            <v>OBRA CIVIL</v>
          </cell>
          <cell r="F78" t="str">
            <v>ACTIVIDADES ELECTRICAS, DATOS Y DEMAS REQUERIDAS</v>
          </cell>
          <cell r="G78" t="str">
            <v>Desmonte, Suministro e instalacion de asiento sanitario</v>
          </cell>
          <cell r="H78" t="str">
            <v>und</v>
          </cell>
          <cell r="I78">
            <v>1</v>
          </cell>
          <cell r="J78">
            <v>119960</v>
          </cell>
          <cell r="K78">
            <v>157148</v>
          </cell>
        </row>
        <row r="79">
          <cell r="D79" t="str">
            <v>14.20</v>
          </cell>
          <cell r="E79" t="str">
            <v>OBRA CIVIL</v>
          </cell>
          <cell r="F79" t="str">
            <v>ACTIVIDADES ELECTRICAS, DATOS Y DEMAS REQUERIDAS</v>
          </cell>
          <cell r="G79" t="str">
            <v>Desmonte de lavamanos existente y Suministro e instalacion lavamanos, incluye griferia, sifon desague y acople sanitario.</v>
          </cell>
          <cell r="H79" t="str">
            <v>und</v>
          </cell>
          <cell r="I79">
            <v>1</v>
          </cell>
          <cell r="J79">
            <v>302198</v>
          </cell>
          <cell r="K79">
            <v>395879</v>
          </cell>
        </row>
        <row r="80">
          <cell r="D80" t="str">
            <v>14.21</v>
          </cell>
          <cell r="E80" t="str">
            <v>OBRA CIVIL</v>
          </cell>
          <cell r="F80" t="str">
            <v>ACTIVIDADES ELECTRICAS, DATOS Y DEMAS REQUERIDAS</v>
          </cell>
          <cell r="G80" t="str">
            <v>Desmonte, suministro e instalacion de soportes de flanche</v>
          </cell>
          <cell r="H80" t="str">
            <v>und</v>
          </cell>
          <cell r="I80">
            <v>10</v>
          </cell>
          <cell r="J80">
            <v>209838</v>
          </cell>
          <cell r="K80">
            <v>274888</v>
          </cell>
        </row>
        <row r="81">
          <cell r="D81" t="str">
            <v>12</v>
          </cell>
          <cell r="E81" t="str">
            <v/>
          </cell>
          <cell r="F81" t="str">
            <v/>
          </cell>
          <cell r="G81" t="str">
            <v>LIMPIEZA GENERAL</v>
          </cell>
        </row>
        <row r="82">
          <cell r="D82" t="str">
            <v>12.1</v>
          </cell>
          <cell r="E82" t="str">
            <v>OBRA CIVIL</v>
          </cell>
          <cell r="F82" t="str">
            <v>LIMPIEZA GENERAL</v>
          </cell>
          <cell r="G82" t="str">
            <v>Aseo y limpieza general de cada espacio interno y externo del juzgado.</v>
          </cell>
          <cell r="H82" t="str">
            <v>glb</v>
          </cell>
          <cell r="I82">
            <v>1</v>
          </cell>
          <cell r="J82">
            <v>1014582</v>
          </cell>
          <cell r="K82">
            <v>1329102</v>
          </cell>
        </row>
        <row r="83">
          <cell r="D83" t="str">
            <v>12.2</v>
          </cell>
          <cell r="E83" t="str">
            <v>OBRA CIVIL</v>
          </cell>
          <cell r="F83" t="str">
            <v>LIMPIEZA GENERAL</v>
          </cell>
          <cell r="G83" t="str">
            <v>Retiro de escombros a sitio seguro avalado por la autoridad local o regional.(Municipio de San Gil).</v>
          </cell>
          <cell r="H83" t="str">
            <v>glb</v>
          </cell>
          <cell r="I83">
            <v>1</v>
          </cell>
          <cell r="J83">
            <v>3568683</v>
          </cell>
          <cell r="K83">
            <v>4674975</v>
          </cell>
        </row>
        <row r="84">
          <cell r="D84" t="str">
            <v>13</v>
          </cell>
          <cell r="E84" t="str">
            <v/>
          </cell>
          <cell r="F84" t="str">
            <v/>
          </cell>
          <cell r="G84" t="str">
            <v>OTRAS ACTIVIDADES Y/O SERVICIOS REQUERIDOS (SIN AIU)</v>
          </cell>
        </row>
        <row r="85">
          <cell r="D85" t="str">
            <v>13.1</v>
          </cell>
          <cell r="E85" t="str">
            <v>OBRA CIVIL</v>
          </cell>
          <cell r="F85" t="str">
            <v>OTRAS ACTIVIDADES Y/O SERVICIOS REQUERIDOS (SIN AIU)</v>
          </cell>
          <cell r="G85" t="str">
            <v xml:space="preserve"> Retiro de muebles, equipos, archivos, documentos y demas elementos no fijos del juzgado a lugar seguro previamente informado por la seccional </v>
          </cell>
          <cell r="H85" t="str">
            <v>glb</v>
          </cell>
          <cell r="I85">
            <v>1</v>
          </cell>
          <cell r="J85">
            <v>1497635</v>
          </cell>
          <cell r="K85">
            <v>1961902</v>
          </cell>
        </row>
        <row r="86">
          <cell r="D86" t="str">
            <v>13.2</v>
          </cell>
          <cell r="E86" t="str">
            <v>OBRA CIVIL</v>
          </cell>
          <cell r="F86" t="str">
            <v>OTRAS ACTIVIDADES Y/O SERVICIOS REQUERIDOS (SIN AIU)</v>
          </cell>
          <cell r="G86" t="str">
            <v xml:space="preserve"> Tramite y obtención de licencia de construcción ante la alcaldia de confines. </v>
          </cell>
          <cell r="H86" t="str">
            <v>glb</v>
          </cell>
          <cell r="I86">
            <v>1</v>
          </cell>
          <cell r="J86">
            <v>1357552</v>
          </cell>
          <cell r="K86">
            <v>1778393</v>
          </cell>
        </row>
        <row r="87">
          <cell r="D87" t="str">
            <v>13.3</v>
          </cell>
          <cell r="E87" t="str">
            <v>OBRA CIVIL</v>
          </cell>
          <cell r="F87" t="str">
            <v>OTRAS ACTIVIDADES Y/O SERVICIOS REQUERIDOS (SIN AIU)</v>
          </cell>
          <cell r="G87" t="str">
            <v xml:space="preserve"> Suministro e instalación de medidas de seguridad en movilidad tales como avisos, conos, captafaro nocturno, entre otros que garanticen la movilidad en la esquina de la carrera 6 y calle 2. </v>
          </cell>
          <cell r="H87" t="str">
            <v>glb</v>
          </cell>
          <cell r="I87">
            <v>1</v>
          </cell>
          <cell r="J87">
            <v>2706683</v>
          </cell>
          <cell r="K87">
            <v>3545755</v>
          </cell>
        </row>
        <row r="88">
          <cell r="D88" t="str">
            <v>14.22</v>
          </cell>
          <cell r="E88" t="str">
            <v>OBRA CIVIL</v>
          </cell>
          <cell r="F88" t="str">
            <v>OTRAS ACTIVIDADES Y/O SERVICIOS REQUERIDOS (SIN AIU)</v>
          </cell>
          <cell r="G88" t="str">
            <v xml:space="preserve"> Suministro e instalacion de Patch - Cord, Cat. 6A de 2 m </v>
          </cell>
          <cell r="H88" t="str">
            <v>und</v>
          </cell>
          <cell r="I88">
            <v>6</v>
          </cell>
          <cell r="J88">
            <v>27197</v>
          </cell>
          <cell r="K88">
            <v>35628</v>
          </cell>
        </row>
        <row r="89">
          <cell r="D89" t="str">
            <v>14.23</v>
          </cell>
          <cell r="E89" t="str">
            <v>OBRA CIVIL</v>
          </cell>
          <cell r="F89" t="str">
            <v>OTRAS ACTIVIDADES Y/O SERVICIOS REQUERIDOS (SIN AIU)</v>
          </cell>
          <cell r="G89" t="str">
            <v xml:space="preserve"> Gabinete Rack 9ur, incluye Elementos de soporte y fijacion  </v>
          </cell>
          <cell r="H89" t="str">
            <v>und</v>
          </cell>
          <cell r="I89">
            <v>1</v>
          </cell>
          <cell r="J89">
            <v>594135</v>
          </cell>
          <cell r="K89">
            <v>778317</v>
          </cell>
        </row>
        <row r="90">
          <cell r="D90" t="str">
            <v>14.24</v>
          </cell>
          <cell r="E90" t="str">
            <v>OBRA CIVIL</v>
          </cell>
          <cell r="F90" t="str">
            <v>OTRAS ACTIVIDADES Y/O SERVICIOS REQUERIDOS (SIN AIU)</v>
          </cell>
          <cell r="G90" t="str">
            <v xml:space="preserve"> Suministro e instalacion de Ups 3 Kva Incluye cometida electrica, canalizacion  Y Todo Lo Necesario Para Su Instalacion  </v>
          </cell>
          <cell r="H90" t="str">
            <v>und</v>
          </cell>
          <cell r="I90">
            <v>1</v>
          </cell>
          <cell r="J90">
            <v>2721487</v>
          </cell>
          <cell r="K90">
            <v>3565148</v>
          </cell>
        </row>
      </sheetData>
      <sheetData sheetId="9"/>
      <sheetData sheetId="10"/>
      <sheetData sheetId="11"/>
      <sheetData sheetId="12"/>
      <sheetData sheetId="13">
        <row r="11">
          <cell r="C11">
            <v>1.1000000000000001</v>
          </cell>
          <cell r="D11">
            <v>1.1000000000000001</v>
          </cell>
          <cell r="E11" t="str">
            <v>x</v>
          </cell>
          <cell r="F11" t="str">
            <v>x</v>
          </cell>
          <cell r="G11" t="str">
            <v>Localizacion y replanteo</v>
          </cell>
          <cell r="H11" t="str">
            <v>m2</v>
          </cell>
          <cell r="I11">
            <v>130</v>
          </cell>
          <cell r="J11">
            <v>6608</v>
          </cell>
        </row>
        <row r="12">
          <cell r="C12" t="str">
            <v>1.2</v>
          </cell>
          <cell r="D12" t="str">
            <v>1.2</v>
          </cell>
          <cell r="E12" t="str">
            <v>x</v>
          </cell>
          <cell r="F12" t="str">
            <v>x</v>
          </cell>
          <cell r="G12" t="str">
            <v>Instalacion de plastico negro para proteger construcción</v>
          </cell>
          <cell r="H12" t="str">
            <v>m2</v>
          </cell>
          <cell r="I12">
            <v>60</v>
          </cell>
          <cell r="J12">
            <v>10496</v>
          </cell>
        </row>
        <row r="13">
          <cell r="C13" t="str">
            <v>1.3</v>
          </cell>
          <cell r="D13" t="str">
            <v>1.3</v>
          </cell>
          <cell r="E13" t="str">
            <v>x</v>
          </cell>
          <cell r="F13" t="str">
            <v>x</v>
          </cell>
          <cell r="G13" t="str">
            <v>Instalación durante la obra de cerramiento en polisombra sostenido con madera resistente apoyada en recipiente pesado no anclado al piso a una altura de 3.0 mts alrededor del juzgado separada 1,50 mts de las fachadas.</v>
          </cell>
          <cell r="H13" t="str">
            <v>m</v>
          </cell>
          <cell r="I13">
            <v>39.5</v>
          </cell>
          <cell r="J13">
            <v>79834</v>
          </cell>
        </row>
        <row r="14">
          <cell r="C14" t="str">
            <v>Subtotal</v>
          </cell>
        </row>
        <row r="15">
          <cell r="C15" t="str">
            <v>DEMOLICIONES, DESCAPOTES Y RETIROS</v>
          </cell>
        </row>
        <row r="16">
          <cell r="C16" t="str">
            <v>2.1</v>
          </cell>
          <cell r="D16" t="str">
            <v>2.1</v>
          </cell>
          <cell r="E16" t="str">
            <v>x</v>
          </cell>
          <cell r="F16" t="str">
            <v>x</v>
          </cell>
          <cell r="G16" t="str">
            <v>Demolición de placa de concreto e=0,10 mts zona norte.</v>
          </cell>
          <cell r="H16" t="str">
            <v>m2</v>
          </cell>
          <cell r="I16">
            <v>4.51</v>
          </cell>
          <cell r="J16">
            <v>60382</v>
          </cell>
        </row>
        <row r="17">
          <cell r="C17" t="str">
            <v>2.2</v>
          </cell>
          <cell r="D17" t="str">
            <v>2.2</v>
          </cell>
          <cell r="E17" t="str">
            <v>x</v>
          </cell>
          <cell r="F17" t="str">
            <v>x</v>
          </cell>
          <cell r="G17" t="str">
            <v>Demolición de pañete en mortero comun muros norte, sur y occidente en bahareque y tapia pisada interno y externo.</v>
          </cell>
          <cell r="H17" t="str">
            <v>m2</v>
          </cell>
          <cell r="I17">
            <v>161.35</v>
          </cell>
          <cell r="J17">
            <v>36403</v>
          </cell>
        </row>
        <row r="18">
          <cell r="C18" t="str">
            <v>2.3</v>
          </cell>
          <cell r="D18" t="str">
            <v>2.3</v>
          </cell>
          <cell r="E18" t="str">
            <v>x</v>
          </cell>
          <cell r="F18" t="str">
            <v>x</v>
          </cell>
          <cell r="G18" t="str">
            <v>Retiro de maleza en la zona norte del juzgado.</v>
          </cell>
          <cell r="H18" t="str">
            <v>m2</v>
          </cell>
          <cell r="I18">
            <v>8.5</v>
          </cell>
          <cell r="J18">
            <v>33746</v>
          </cell>
        </row>
        <row r="19">
          <cell r="C19" t="str">
            <v>2.4</v>
          </cell>
          <cell r="D19" t="str">
            <v>2.4</v>
          </cell>
          <cell r="E19" t="str">
            <v>x</v>
          </cell>
          <cell r="F19" t="str">
            <v>x</v>
          </cell>
          <cell r="G19" t="str">
            <v>Desmonte de voladizo fachadas sur . Conservar teja de arcilla en lugar seguro para su reutilización</v>
          </cell>
          <cell r="H19" t="str">
            <v>m</v>
          </cell>
          <cell r="I19">
            <v>11.66</v>
          </cell>
          <cell r="J19">
            <v>44582</v>
          </cell>
        </row>
        <row r="20">
          <cell r="C20" t="str">
            <v>2.5</v>
          </cell>
          <cell r="D20" t="str">
            <v>2.5</v>
          </cell>
          <cell r="E20" t="str">
            <v>x</v>
          </cell>
          <cell r="F20" t="str">
            <v>x</v>
          </cell>
          <cell r="G20" t="str">
            <v>Regata sobre muro desnudo tipo cajuela de 30 mm conservando los bordes y vertices, incluye superficie en lechada de cal apagada.</v>
          </cell>
          <cell r="H20" t="str">
            <v>m</v>
          </cell>
          <cell r="I20">
            <v>247.9</v>
          </cell>
          <cell r="J20">
            <v>19524</v>
          </cell>
        </row>
        <row r="21">
          <cell r="C21" t="str">
            <v>2.6</v>
          </cell>
          <cell r="D21" t="str">
            <v>2.6</v>
          </cell>
          <cell r="E21" t="str">
            <v>x</v>
          </cell>
          <cell r="F21" t="str">
            <v>x</v>
          </cell>
          <cell r="G21" t="str">
            <v>Retiro de pintura deteriorada de puertas, ventanas y capiteles en madera ambas caras hasta dejar superficie original.</v>
          </cell>
          <cell r="H21" t="str">
            <v>m2</v>
          </cell>
          <cell r="I21">
            <v>5.46</v>
          </cell>
          <cell r="J21">
            <v>14540</v>
          </cell>
        </row>
        <row r="22">
          <cell r="C22" t="str">
            <v>2.7</v>
          </cell>
          <cell r="D22" t="str">
            <v>2.7</v>
          </cell>
          <cell r="E22" t="str">
            <v>x</v>
          </cell>
          <cell r="F22" t="str">
            <v>x</v>
          </cell>
          <cell r="G22" t="str">
            <v xml:space="preserve">Retiro de pañete en mal estado zonas no tradionales </v>
          </cell>
          <cell r="H22" t="str">
            <v>m2</v>
          </cell>
          <cell r="I22">
            <v>3</v>
          </cell>
          <cell r="J22">
            <v>24269</v>
          </cell>
        </row>
        <row r="23">
          <cell r="C23" t="str">
            <v>Subtotal</v>
          </cell>
        </row>
        <row r="24">
          <cell r="C24" t="str">
            <v>EXCAVACIONES</v>
          </cell>
        </row>
        <row r="25">
          <cell r="C25" t="str">
            <v>3.1</v>
          </cell>
          <cell r="D25" t="str">
            <v>3.1</v>
          </cell>
          <cell r="E25" t="str">
            <v>x</v>
          </cell>
          <cell r="F25" t="str">
            <v>x</v>
          </cell>
          <cell r="G25" t="str">
            <v xml:space="preserve">Excavación en material comun con retiro a lugar seguro de suelo costado norte </v>
          </cell>
          <cell r="H25" t="str">
            <v>m3</v>
          </cell>
          <cell r="I25">
            <v>10.85</v>
          </cell>
          <cell r="J25">
            <v>72806</v>
          </cell>
        </row>
        <row r="26">
          <cell r="C26" t="str">
            <v>Subtotal</v>
          </cell>
        </row>
        <row r="27">
          <cell r="C27" t="str">
            <v xml:space="preserve">PERFORACIONES </v>
          </cell>
        </row>
        <row r="28">
          <cell r="C28" t="str">
            <v>4.1</v>
          </cell>
          <cell r="D28" t="str">
            <v>4.1</v>
          </cell>
          <cell r="E28" t="str">
            <v>x</v>
          </cell>
          <cell r="F28" t="str">
            <v>x</v>
          </cell>
          <cell r="G28" t="str">
            <v>Perforaciones en muro de contención de 1" según plano con instalación de geodren NT 2000 o similar.</v>
          </cell>
          <cell r="H28" t="str">
            <v>m2</v>
          </cell>
          <cell r="I28">
            <v>6.41</v>
          </cell>
          <cell r="J28">
            <v>115410</v>
          </cell>
        </row>
        <row r="29">
          <cell r="C29" t="str">
            <v>4.2</v>
          </cell>
          <cell r="D29" t="str">
            <v>4.2</v>
          </cell>
          <cell r="E29" t="str">
            <v>x</v>
          </cell>
          <cell r="F29" t="str">
            <v>x</v>
          </cell>
          <cell r="G29" t="str">
            <v>Perforaciones en muros de bahareque y tapia pisada con broca especial y tecnica de protección sin perdida o arrastre del material del muro con inyección de lechada tradicional.</v>
          </cell>
          <cell r="H29" t="str">
            <v>m2</v>
          </cell>
          <cell r="I29">
            <v>152.78</v>
          </cell>
          <cell r="J29">
            <v>72197</v>
          </cell>
        </row>
        <row r="30">
          <cell r="C30" t="str">
            <v>Subtotal</v>
          </cell>
        </row>
        <row r="31">
          <cell r="C31" t="str">
            <v>RELLENOS</v>
          </cell>
        </row>
        <row r="32">
          <cell r="C32" t="str">
            <v>5.1</v>
          </cell>
          <cell r="D32">
            <v>5.0999999999999996</v>
          </cell>
          <cell r="E32" t="str">
            <v>x</v>
          </cell>
          <cell r="F32" t="str">
            <v>x</v>
          </cell>
          <cell r="G32" t="str">
            <v xml:space="preserve">Relleno con material seleccionado y compactado </v>
          </cell>
          <cell r="H32" t="str">
            <v>m3</v>
          </cell>
          <cell r="I32">
            <v>12.52</v>
          </cell>
          <cell r="J32">
            <v>150054</v>
          </cell>
        </row>
        <row r="33">
          <cell r="C33" t="str">
            <v>Subtotal</v>
          </cell>
        </row>
        <row r="34">
          <cell r="C34" t="str">
            <v>REFORZAMIENTO ESTRUCTURAL</v>
          </cell>
        </row>
        <row r="35">
          <cell r="C35" t="str">
            <v>6.1</v>
          </cell>
          <cell r="D35" t="str">
            <v>6.1</v>
          </cell>
          <cell r="E35" t="str">
            <v>x</v>
          </cell>
          <cell r="F35" t="str">
            <v>x</v>
          </cell>
          <cell r="G35" t="str">
            <v>Suministro e instalación de tabla en madera 20 x 2 cms en sapan o similar inmunizado y protegido con Profilan o simialr según diseño. Incluye cajas de traslapo, muescas de borde, avellanados y terminaciones</v>
          </cell>
          <cell r="H35" t="str">
            <v>m</v>
          </cell>
          <cell r="I35">
            <v>247.9</v>
          </cell>
          <cell r="J35">
            <v>150635</v>
          </cell>
        </row>
        <row r="36">
          <cell r="C36" t="str">
            <v>6.2</v>
          </cell>
          <cell r="D36" t="str">
            <v>6.2</v>
          </cell>
          <cell r="E36" t="str">
            <v>x</v>
          </cell>
          <cell r="F36" t="str">
            <v>x</v>
          </cell>
          <cell r="G36" t="str">
            <v>Suministro e instalación de tornillo roscado de 1/2" con arandelas y tuercas, según diseño, para junta de confinamiento, incluye lechada tradicional de cal y arena o ladrillo con cuña de madera en los extremos.</v>
          </cell>
          <cell r="H36" t="str">
            <v>m2</v>
          </cell>
          <cell r="I36">
            <v>155</v>
          </cell>
          <cell r="J36">
            <v>62695</v>
          </cell>
        </row>
        <row r="37">
          <cell r="C37" t="str">
            <v>6.3</v>
          </cell>
          <cell r="D37" t="str">
            <v>6.3</v>
          </cell>
          <cell r="E37" t="str">
            <v>x</v>
          </cell>
          <cell r="F37" t="str">
            <v>x</v>
          </cell>
          <cell r="G37" t="str">
            <v xml:space="preserve">Platina metalica de 1/8" para vanos, según especificaciones. Incluye tornillos </v>
          </cell>
          <cell r="H37" t="str">
            <v>und</v>
          </cell>
          <cell r="I37">
            <v>22</v>
          </cell>
          <cell r="J37">
            <v>130795</v>
          </cell>
        </row>
        <row r="38">
          <cell r="C38" t="str">
            <v>6.4</v>
          </cell>
          <cell r="D38" t="str">
            <v>6.4</v>
          </cell>
          <cell r="E38" t="str">
            <v>x</v>
          </cell>
          <cell r="F38" t="str">
            <v>x</v>
          </cell>
          <cell r="G38" t="str">
            <v>Platina metalica de 3/16" para esquinero, según especificaciones. Incluye tornillos.</v>
          </cell>
          <cell r="H38" t="str">
            <v>und</v>
          </cell>
          <cell r="I38">
            <v>6</v>
          </cell>
          <cell r="J38">
            <v>136558</v>
          </cell>
        </row>
        <row r="39">
          <cell r="C39" t="str">
            <v>Subtotal</v>
          </cell>
        </row>
        <row r="40">
          <cell r="C40" t="str">
            <v>CUBIERTAS</v>
          </cell>
        </row>
        <row r="41">
          <cell r="C41" t="str">
            <v>7.1</v>
          </cell>
          <cell r="D41">
            <v>7.1</v>
          </cell>
          <cell r="E41" t="str">
            <v>x</v>
          </cell>
          <cell r="F41" t="str">
            <v>x</v>
          </cell>
          <cell r="G41" t="str">
            <v>Construcción total de voladizo de cubierta costado sur (fachada principal). Incluye durmientes, machimbre, manto asfaltico, mortero de pega, teja, inmunizado de madera, sellado y pintura esmalte</v>
          </cell>
          <cell r="H41" t="str">
            <v>m2</v>
          </cell>
          <cell r="I41">
            <v>9.33</v>
          </cell>
          <cell r="J41">
            <v>392555</v>
          </cell>
        </row>
        <row r="42">
          <cell r="C42" t="str">
            <v>7.2</v>
          </cell>
          <cell r="D42">
            <v>7.2</v>
          </cell>
          <cell r="E42" t="str">
            <v>x</v>
          </cell>
          <cell r="F42" t="str">
            <v>x</v>
          </cell>
          <cell r="G42" t="str">
            <v>Suministro e instalación de flanche metalico calibre 26  muro occidental sobre actual flanche.</v>
          </cell>
          <cell r="H42" t="str">
            <v>m</v>
          </cell>
          <cell r="I42">
            <v>7.21</v>
          </cell>
          <cell r="J42">
            <v>63833</v>
          </cell>
        </row>
        <row r="43">
          <cell r="C43" t="str">
            <v>Subtotal</v>
          </cell>
        </row>
        <row r="44">
          <cell r="C44" t="str">
            <v>REVOQUE TRADICIONAL</v>
          </cell>
        </row>
        <row r="45">
          <cell r="C45" t="str">
            <v>8.1</v>
          </cell>
          <cell r="D45" t="str">
            <v>8.1</v>
          </cell>
          <cell r="E45" t="str">
            <v>x</v>
          </cell>
          <cell r="F45" t="str">
            <v>x</v>
          </cell>
          <cell r="G45" t="str">
            <v xml:space="preserve">Suministro e instalación de malla tipo zaranda metalica adosada al muro con tapa metalica de gaseosa cada 50 cm. Ambos sentidos </v>
          </cell>
          <cell r="H45" t="str">
            <v>m2</v>
          </cell>
          <cell r="I45">
            <v>161.35</v>
          </cell>
          <cell r="J45">
            <v>46992</v>
          </cell>
        </row>
        <row r="46">
          <cell r="C46" t="str">
            <v>8.2</v>
          </cell>
          <cell r="D46" t="str">
            <v>8.2</v>
          </cell>
          <cell r="E46" t="str">
            <v>x</v>
          </cell>
          <cell r="F46" t="str">
            <v>x</v>
          </cell>
          <cell r="G46" t="str">
            <v>Aplicación de revoque tradicional en cal y arenilla según especificación, e=variable</v>
          </cell>
          <cell r="H46" t="str">
            <v>m2</v>
          </cell>
          <cell r="I46">
            <v>161.35</v>
          </cell>
          <cell r="J46">
            <v>102192</v>
          </cell>
        </row>
        <row r="47">
          <cell r="C47" t="str">
            <v>Subtotal</v>
          </cell>
        </row>
        <row r="48">
          <cell r="C48" t="str">
            <v>CONCRETO</v>
          </cell>
        </row>
        <row r="49">
          <cell r="C49" t="str">
            <v>9.1</v>
          </cell>
          <cell r="D49" t="str">
            <v>9.1</v>
          </cell>
          <cell r="E49" t="str">
            <v>x</v>
          </cell>
          <cell r="F49" t="str">
            <v>x</v>
          </cell>
          <cell r="G49" t="str">
            <v>Placa de concreto reforzado e=12 cm costado norte con pendiente del 2%, malla electrosoldad de 8,5 mm.</v>
          </cell>
          <cell r="H49" t="str">
            <v>m2</v>
          </cell>
          <cell r="I49">
            <v>13.42</v>
          </cell>
          <cell r="J49">
            <v>229042</v>
          </cell>
        </row>
        <row r="50">
          <cell r="C50" t="str">
            <v>Subtotal</v>
          </cell>
        </row>
        <row r="51">
          <cell r="C51" t="str">
            <v>DISPOSICION DE AGUAS LLUVIAS</v>
          </cell>
        </row>
        <row r="52">
          <cell r="C52" t="str">
            <v>10.1</v>
          </cell>
          <cell r="D52" t="str">
            <v>10.1</v>
          </cell>
          <cell r="E52" t="str">
            <v>x</v>
          </cell>
          <cell r="F52" t="str">
            <v>x</v>
          </cell>
          <cell r="G52" t="str">
            <v>Caja aguas lluvias según diseño en base de concreto y muros de ladrillo macizo, pañetada con medias cañas y pendiente.</v>
          </cell>
          <cell r="H52" t="str">
            <v>und</v>
          </cell>
          <cell r="I52">
            <v>1</v>
          </cell>
          <cell r="J52">
            <v>1240945</v>
          </cell>
        </row>
        <row r="53">
          <cell r="C53" t="str">
            <v>10.2</v>
          </cell>
          <cell r="D53" t="str">
            <v>10.2</v>
          </cell>
          <cell r="E53" t="str">
            <v>x</v>
          </cell>
          <cell r="F53" t="str">
            <v>x</v>
          </cell>
          <cell r="G53" t="str">
            <v xml:space="preserve">Tuberia de 4" aguas lluvias PVC  incluye accesorios de fijacion </v>
          </cell>
          <cell r="H53" t="str">
            <v>m</v>
          </cell>
          <cell r="I53">
            <v>6.54</v>
          </cell>
          <cell r="J53">
            <v>60296</v>
          </cell>
        </row>
        <row r="54">
          <cell r="C54" t="str">
            <v>10.3</v>
          </cell>
          <cell r="D54" t="str">
            <v>10.3</v>
          </cell>
          <cell r="E54" t="str">
            <v>x</v>
          </cell>
          <cell r="F54" t="str">
            <v>x</v>
          </cell>
          <cell r="G54" t="str">
            <v>Suministro e instalación de canal metalica cal 22 según diseño exterior incluye salida de 4" y fijaciones metalicas cada 50 cm.</v>
          </cell>
          <cell r="H54" t="str">
            <v>m</v>
          </cell>
          <cell r="I54">
            <v>12.7</v>
          </cell>
          <cell r="J54">
            <v>134117</v>
          </cell>
        </row>
        <row r="55">
          <cell r="C55" t="str">
            <v>10.4</v>
          </cell>
          <cell r="D55" t="str">
            <v>10.4</v>
          </cell>
          <cell r="E55" t="str">
            <v>x</v>
          </cell>
          <cell r="F55" t="str">
            <v>x</v>
          </cell>
          <cell r="G55" t="str">
            <v>Reinstalación de bajantes aguas lluvias 4" PVC incluye regata en muro y piso, accesorios, fijaciones.</v>
          </cell>
          <cell r="H55" t="str">
            <v>m</v>
          </cell>
          <cell r="I55">
            <v>10.57</v>
          </cell>
          <cell r="J55">
            <v>99487</v>
          </cell>
        </row>
        <row r="56">
          <cell r="C56" t="str">
            <v>Subtotal</v>
          </cell>
        </row>
        <row r="57">
          <cell r="C57" t="str">
            <v xml:space="preserve">ACABADOS </v>
          </cell>
        </row>
        <row r="58">
          <cell r="C58" t="str">
            <v>11.1</v>
          </cell>
          <cell r="D58" t="str">
            <v>11.1</v>
          </cell>
          <cell r="E58" t="str">
            <v>x</v>
          </cell>
          <cell r="F58" t="str">
            <v>x</v>
          </cell>
          <cell r="G58" t="str">
            <v xml:space="preserve">Pintura para muros interior y exterior mezcla real apichada de cal y agua, tres manos </v>
          </cell>
          <cell r="H58" t="str">
            <v>m2</v>
          </cell>
          <cell r="I58">
            <v>148.94</v>
          </cell>
          <cell r="J58">
            <v>46731</v>
          </cell>
        </row>
        <row r="59">
          <cell r="C59" t="str">
            <v>11.2</v>
          </cell>
          <cell r="D59" t="str">
            <v>11.2</v>
          </cell>
          <cell r="E59" t="str">
            <v>x</v>
          </cell>
          <cell r="F59" t="str">
            <v>x</v>
          </cell>
          <cell r="G59" t="str">
            <v xml:space="preserve">Pintura para socalo de muros interior mezcla real apichada de cal, mina de color y agua, tres manos </v>
          </cell>
          <cell r="H59" t="str">
            <v>m2</v>
          </cell>
          <cell r="I59">
            <v>11.09</v>
          </cell>
          <cell r="J59">
            <v>31456</v>
          </cell>
        </row>
        <row r="60">
          <cell r="C60" t="str">
            <v>11.3</v>
          </cell>
          <cell r="D60" t="str">
            <v>11.3</v>
          </cell>
          <cell r="E60" t="str">
            <v>x</v>
          </cell>
          <cell r="F60" t="str">
            <v>x</v>
          </cell>
          <cell r="G60" t="str">
            <v>Suministro e instalación de fachaleta en muro fachada sur según diseño actual.</v>
          </cell>
          <cell r="H60" t="str">
            <v>m2</v>
          </cell>
          <cell r="I60">
            <v>5.2</v>
          </cell>
          <cell r="J60">
            <v>96886</v>
          </cell>
        </row>
        <row r="61">
          <cell r="C61" t="str">
            <v>11.4</v>
          </cell>
          <cell r="D61" t="str">
            <v>11.4</v>
          </cell>
          <cell r="E61" t="str">
            <v>x</v>
          </cell>
          <cell r="F61" t="str">
            <v>x</v>
          </cell>
          <cell r="G61" t="str">
            <v xml:space="preserve">Inmunizado, sellado y pintado de puertas, ventanas y capiteles ambas caras en madera en esmalte color habano o tabaco, incluye varillas de acero. </v>
          </cell>
          <cell r="H61" t="str">
            <v>m2</v>
          </cell>
          <cell r="I61">
            <v>9.66</v>
          </cell>
          <cell r="J61">
            <v>44971</v>
          </cell>
        </row>
        <row r="62">
          <cell r="C62" t="str">
            <v>11.5</v>
          </cell>
          <cell r="D62" t="str">
            <v>11.5</v>
          </cell>
          <cell r="E62" t="str">
            <v>x</v>
          </cell>
          <cell r="F62" t="str">
            <v>x</v>
          </cell>
          <cell r="G62" t="str">
            <v>Pintura vinilo tipo 1 a 3 manos muros no tradicionales</v>
          </cell>
          <cell r="H62" t="str">
            <v>m2</v>
          </cell>
          <cell r="I62">
            <v>157.57</v>
          </cell>
          <cell r="J62">
            <v>20119</v>
          </cell>
        </row>
        <row r="63">
          <cell r="C63" t="str">
            <v>11.6</v>
          </cell>
          <cell r="D63" t="str">
            <v>11.6</v>
          </cell>
          <cell r="E63" t="str">
            <v>x</v>
          </cell>
          <cell r="F63" t="str">
            <v>x</v>
          </cell>
          <cell r="G63" t="str">
            <v>Pintura en esmalte color marrón carpinteria metalica interior.</v>
          </cell>
          <cell r="H63" t="str">
            <v>m2</v>
          </cell>
          <cell r="I63">
            <v>9.86</v>
          </cell>
          <cell r="J63">
            <v>22284</v>
          </cell>
        </row>
        <row r="64">
          <cell r="C64" t="str">
            <v>11.7</v>
          </cell>
          <cell r="D64" t="str">
            <v>11.7</v>
          </cell>
          <cell r="E64" t="str">
            <v>x</v>
          </cell>
          <cell r="F64" t="str">
            <v>x</v>
          </cell>
          <cell r="G64" t="str">
            <v xml:space="preserve">Reposición pañetes en mortero no tradicional 1:4 </v>
          </cell>
          <cell r="H64" t="str">
            <v>m2</v>
          </cell>
          <cell r="I64">
            <v>5.19</v>
          </cell>
          <cell r="J64">
            <v>30272</v>
          </cell>
        </row>
        <row r="65">
          <cell r="C65" t="str">
            <v>11.8</v>
          </cell>
          <cell r="D65" t="str">
            <v>11.8</v>
          </cell>
          <cell r="E65" t="str">
            <v>x</v>
          </cell>
          <cell r="F65" t="str">
            <v>x</v>
          </cell>
          <cell r="G65" t="str">
            <v>Reinstalacion de acabado de piso en fachaleta en gres según diseño actual.</v>
          </cell>
          <cell r="H65" t="str">
            <v>ml</v>
          </cell>
          <cell r="I65">
            <v>2</v>
          </cell>
          <cell r="J65">
            <v>44859</v>
          </cell>
        </row>
        <row r="66">
          <cell r="C66" t="str">
            <v>Subtotal</v>
          </cell>
        </row>
        <row r="67">
          <cell r="C67" t="str">
            <v>ACTIVIDADES ELECTRICAS, DATOS Y DEMAS REQUERIDAS</v>
          </cell>
        </row>
        <row r="68">
          <cell r="C68" t="str">
            <v>14.1</v>
          </cell>
          <cell r="D68" t="str">
            <v>14.1</v>
          </cell>
          <cell r="E68" t="str">
            <v>x</v>
          </cell>
          <cell r="F68" t="str">
            <v>x</v>
          </cell>
          <cell r="G68" t="str">
            <v>Desmonte de luminarias y/o bombillos incluye desmonte de cableado, canaletas y accesorios de soporte</v>
          </cell>
          <cell r="H68" t="str">
            <v>und</v>
          </cell>
          <cell r="I68">
            <v>12</v>
          </cell>
          <cell r="J68">
            <v>33921</v>
          </cell>
        </row>
        <row r="69">
          <cell r="C69" t="str">
            <v>14.2</v>
          </cell>
          <cell r="D69" t="str">
            <v>14.2</v>
          </cell>
          <cell r="E69" t="str">
            <v>x</v>
          </cell>
          <cell r="F69" t="str">
            <v>x</v>
          </cell>
          <cell r="G69" t="str">
            <v>Desmonte de puntos electricos incluye desmonto de cableado, canaletas, Tableros y accesorios de soporte</v>
          </cell>
          <cell r="H69" t="str">
            <v>und</v>
          </cell>
          <cell r="I69">
            <v>8</v>
          </cell>
          <cell r="J69">
            <v>62787</v>
          </cell>
        </row>
        <row r="70">
          <cell r="C70" t="str">
            <v>14.3</v>
          </cell>
          <cell r="D70" t="str">
            <v>14.3</v>
          </cell>
          <cell r="E70" t="str">
            <v>x</v>
          </cell>
          <cell r="F70" t="str">
            <v>x</v>
          </cell>
          <cell r="G70" t="str">
            <v>Suministro, Transporte E Instalación De Salida Para Iluminación 110 V, Incluye Caja Octogonal, Caja Rectangular, Interruptor Sencillo, Conectores, Cable Cu 3x12 Thwnn Lszh,  Ducto EMT pintado de color segun especificacion Ø 1/2", Clavija Aerea Tipo Hembra 15 A, Clavija Aerea Tipo Macho 15 A, Cable Encauchetado 3x16 Awg Thwn Lszh</v>
          </cell>
          <cell r="H70" t="str">
            <v>und</v>
          </cell>
          <cell r="I70">
            <v>14</v>
          </cell>
          <cell r="J70">
            <v>294603</v>
          </cell>
        </row>
        <row r="71">
          <cell r="C71" t="str">
            <v>14.4</v>
          </cell>
          <cell r="D71" t="str">
            <v>14.4</v>
          </cell>
          <cell r="E71" t="str">
            <v>x</v>
          </cell>
          <cell r="F71" t="str">
            <v>x</v>
          </cell>
          <cell r="G71" t="str">
            <v>Suministro, Transporte E Instalación De Panel Led  120x30 Cm, 45 W, 6500 K, colgante Incluye Marco Soporte, kit de suspension (guayas) Elementos De Sujeción Y Fijación De La Lámpara</v>
          </cell>
          <cell r="H71" t="str">
            <v>und</v>
          </cell>
          <cell r="I71">
            <v>8</v>
          </cell>
          <cell r="J71">
            <v>123571</v>
          </cell>
        </row>
        <row r="72">
          <cell r="C72" t="str">
            <v>14.5</v>
          </cell>
          <cell r="D72" t="str">
            <v>14.5</v>
          </cell>
          <cell r="E72" t="str">
            <v>x</v>
          </cell>
          <cell r="F72" t="str">
            <v>x</v>
          </cell>
          <cell r="G72" t="str">
            <v>Suministro, Transporte E Instalación De Panel Led Cuadrada 60x60 Cm, 48 W, 6500 K,colgante Incluye Marco Soporte, kit de suspension (guayas), Elementos De Sujeción Y Fijación De La Lámpara</v>
          </cell>
          <cell r="H72" t="str">
            <v>und</v>
          </cell>
          <cell r="I72">
            <v>2</v>
          </cell>
          <cell r="J72">
            <v>116500</v>
          </cell>
        </row>
        <row r="73">
          <cell r="C73" t="str">
            <v>14.6</v>
          </cell>
          <cell r="D73" t="str">
            <v>14.6</v>
          </cell>
          <cell r="E73" t="str">
            <v>x</v>
          </cell>
          <cell r="F73" t="str">
            <v>x</v>
          </cell>
          <cell r="G73" t="str">
            <v>Suministro, Transporte E Instalación De Bombillo Led (20-40w), Incluye roseta, Elementos De Sujeción Y Fijación De La Lámpara</v>
          </cell>
          <cell r="H73" t="str">
            <v>und</v>
          </cell>
          <cell r="I73">
            <v>4</v>
          </cell>
          <cell r="J73">
            <v>28971</v>
          </cell>
        </row>
        <row r="74">
          <cell r="C74" t="str">
            <v>14.7</v>
          </cell>
          <cell r="D74" t="str">
            <v>14.7</v>
          </cell>
          <cell r="E74" t="str">
            <v>x</v>
          </cell>
          <cell r="F74" t="str">
            <v>x</v>
          </cell>
          <cell r="G74" t="str">
            <v>Desmonte y reubicacion de tablero de circuitos.</v>
          </cell>
          <cell r="H74" t="str">
            <v>und</v>
          </cell>
          <cell r="I74">
            <v>2</v>
          </cell>
          <cell r="J74">
            <v>260618</v>
          </cell>
        </row>
        <row r="75">
          <cell r="C75" t="str">
            <v>14.8</v>
          </cell>
          <cell r="D75" t="str">
            <v>14.8</v>
          </cell>
          <cell r="E75" t="str">
            <v>x</v>
          </cell>
          <cell r="F75" t="str">
            <v>x</v>
          </cell>
          <cell r="G75" t="str">
            <v>Suministro, Transporte E Instalación De Salida Tomacorriente 110 V, Incluye: Cable Cu 3x12 Awh Thwnn Lszh, Toma Blanca 20 A, caja y tapa.</v>
          </cell>
          <cell r="H75" t="str">
            <v>und</v>
          </cell>
          <cell r="I75">
            <v>11</v>
          </cell>
          <cell r="J75">
            <v>142882</v>
          </cell>
        </row>
        <row r="76">
          <cell r="C76" t="str">
            <v>14.9</v>
          </cell>
          <cell r="D76" t="str">
            <v>14.9</v>
          </cell>
          <cell r="E76" t="str">
            <v>x</v>
          </cell>
          <cell r="F76" t="str">
            <v>x</v>
          </cell>
          <cell r="G76" t="str">
            <v>Suministro, Transporte E Instalación De Salida Toma Regulada 110 V, Incluye: Cable Cu 3x12 Awh Thwnn Lszh, Toma Naranja 20 A caja y tapa.</v>
          </cell>
          <cell r="H76" t="str">
            <v>und</v>
          </cell>
          <cell r="I76">
            <v>4</v>
          </cell>
          <cell r="J76">
            <v>159398</v>
          </cell>
        </row>
        <row r="77">
          <cell r="C77" t="str">
            <v>14.10</v>
          </cell>
          <cell r="D77" t="str">
            <v>14.10</v>
          </cell>
          <cell r="E77" t="str">
            <v>x</v>
          </cell>
          <cell r="F77" t="str">
            <v>x</v>
          </cell>
          <cell r="G77" t="str">
            <v>Suministro, Transporte E Instalación De Salida Voz Y Datos, Incluye: Herrajes, Jack, Face Plate, Cable Utp Categoria 6a , Ponchado Del Cable Y Marcación</v>
          </cell>
          <cell r="H77" t="str">
            <v>und</v>
          </cell>
          <cell r="I77">
            <v>6</v>
          </cell>
          <cell r="J77">
            <v>123989</v>
          </cell>
        </row>
        <row r="78">
          <cell r="C78" t="str">
            <v>14.11</v>
          </cell>
          <cell r="D78" t="str">
            <v>14.11</v>
          </cell>
          <cell r="E78" t="str">
            <v>x</v>
          </cell>
          <cell r="F78" t="str">
            <v>x</v>
          </cell>
          <cell r="G78" t="str">
            <v>Suministro, Transporte E Instalación De Canaleta Metalica 12x5 Cm, En Pintura Electrostatica Blanca, Con Separador, Incluye: Elementos De Fijación Y Soporte</v>
          </cell>
          <cell r="H78" t="str">
            <v>m</v>
          </cell>
          <cell r="I78">
            <v>40.36</v>
          </cell>
          <cell r="J78">
            <v>56586</v>
          </cell>
        </row>
        <row r="79">
          <cell r="C79" t="str">
            <v>14.12</v>
          </cell>
          <cell r="D79" t="str">
            <v>14.12</v>
          </cell>
          <cell r="E79" t="str">
            <v>x</v>
          </cell>
          <cell r="F79" t="str">
            <v>x</v>
          </cell>
          <cell r="G79" t="str">
            <v>Suministro E Instalación De Troquel Metálico Piramidal Triple 12 X 5 Blanco</v>
          </cell>
          <cell r="H79" t="str">
            <v>und</v>
          </cell>
          <cell r="I79">
            <v>5</v>
          </cell>
          <cell r="J79">
            <v>60614</v>
          </cell>
        </row>
        <row r="80">
          <cell r="C80" t="str">
            <v>14.13</v>
          </cell>
          <cell r="D80" t="str">
            <v>14.13</v>
          </cell>
          <cell r="E80" t="str">
            <v>x</v>
          </cell>
          <cell r="F80" t="str">
            <v>x</v>
          </cell>
          <cell r="G80" t="str">
            <v>Suministro E Instalación De Troquel Metálico Piramidal doble 12 X 5 Blanco</v>
          </cell>
          <cell r="H80" t="str">
            <v>und</v>
          </cell>
          <cell r="I80">
            <v>2</v>
          </cell>
          <cell r="J80">
            <v>56961</v>
          </cell>
        </row>
        <row r="81">
          <cell r="C81" t="str">
            <v>14.14</v>
          </cell>
          <cell r="D81" t="str">
            <v>14.14</v>
          </cell>
          <cell r="E81" t="str">
            <v>x</v>
          </cell>
          <cell r="F81" t="str">
            <v>x</v>
          </cell>
          <cell r="G81" t="str">
            <v>Suministro E Instalación De Troquel Metálico Piramidal Sencillo 12 X 5 Blanco</v>
          </cell>
          <cell r="H81" t="str">
            <v>und</v>
          </cell>
          <cell r="I81">
            <v>2</v>
          </cell>
          <cell r="J81">
            <v>53845</v>
          </cell>
        </row>
        <row r="82">
          <cell r="C82" t="str">
            <v>14.15</v>
          </cell>
          <cell r="D82" t="str">
            <v>14.15</v>
          </cell>
          <cell r="E82" t="str">
            <v>x</v>
          </cell>
          <cell r="F82" t="str">
            <v>x</v>
          </cell>
          <cell r="G82" t="str">
            <v>Suministro  e  instalación  de persiana en  aluminio Incluye  marco</v>
          </cell>
          <cell r="H82" t="str">
            <v>m2</v>
          </cell>
          <cell r="I82">
            <v>1.53</v>
          </cell>
          <cell r="J82">
            <v>352152</v>
          </cell>
        </row>
        <row r="83">
          <cell r="C83" t="str">
            <v>14.16</v>
          </cell>
          <cell r="D83" t="str">
            <v>14.16</v>
          </cell>
          <cell r="E83" t="str">
            <v>x</v>
          </cell>
          <cell r="F83" t="str">
            <v>x</v>
          </cell>
          <cell r="G83" t="str">
            <v>Desmonte, suministro e instalacion de cerradura metalica</v>
          </cell>
          <cell r="H83" t="str">
            <v>und</v>
          </cell>
          <cell r="I83">
            <v>3</v>
          </cell>
          <cell r="J83">
            <v>193662</v>
          </cell>
        </row>
        <row r="84">
          <cell r="C84" t="str">
            <v>14.17</v>
          </cell>
          <cell r="D84" t="str">
            <v>14.17</v>
          </cell>
          <cell r="E84" t="str">
            <v>x</v>
          </cell>
          <cell r="F84" t="str">
            <v>x</v>
          </cell>
          <cell r="G84" t="str">
            <v>Desmonte y reintalacion de placa informativa</v>
          </cell>
          <cell r="H84" t="str">
            <v>und</v>
          </cell>
          <cell r="I84">
            <v>1</v>
          </cell>
          <cell r="J84">
            <v>103030</v>
          </cell>
        </row>
        <row r="85">
          <cell r="C85" t="str">
            <v>14.18</v>
          </cell>
          <cell r="D85" t="str">
            <v>14.18</v>
          </cell>
          <cell r="E85" t="str">
            <v>x</v>
          </cell>
          <cell r="F85" t="str">
            <v>x</v>
          </cell>
          <cell r="G85" t="str">
            <v xml:space="preserve">Desmonte, Suministro e instalacion de tapa para gabinte metalico de medidor electrico </v>
          </cell>
          <cell r="H85" t="str">
            <v>und</v>
          </cell>
          <cell r="I85">
            <v>1</v>
          </cell>
          <cell r="J85">
            <v>130968</v>
          </cell>
        </row>
        <row r="86">
          <cell r="C86" t="str">
            <v>14.19</v>
          </cell>
          <cell r="D86" t="str">
            <v>14.19</v>
          </cell>
          <cell r="E86" t="str">
            <v>x</v>
          </cell>
          <cell r="F86" t="str">
            <v>x</v>
          </cell>
          <cell r="G86" t="str">
            <v>Desmonte, Suministro e instalacion de asiento sanitario</v>
          </cell>
          <cell r="H86" t="str">
            <v>und</v>
          </cell>
          <cell r="I86">
            <v>1</v>
          </cell>
          <cell r="J86">
            <v>119960</v>
          </cell>
        </row>
        <row r="87">
          <cell r="C87" t="str">
            <v>14.20</v>
          </cell>
          <cell r="D87" t="str">
            <v>14.20</v>
          </cell>
          <cell r="E87" t="str">
            <v>x</v>
          </cell>
          <cell r="F87" t="str">
            <v>x</v>
          </cell>
          <cell r="G87" t="str">
            <v>Desmonte de lavamanos existente y Suministro e instalacion lavamanos, incluye griferia, sifon desague y acople sanitario.</v>
          </cell>
          <cell r="H87" t="str">
            <v>und</v>
          </cell>
          <cell r="I87">
            <v>1</v>
          </cell>
          <cell r="J87">
            <v>302198</v>
          </cell>
        </row>
        <row r="88">
          <cell r="C88" t="str">
            <v>14.21</v>
          </cell>
          <cell r="D88" t="str">
            <v>14.21</v>
          </cell>
          <cell r="E88" t="str">
            <v>x</v>
          </cell>
          <cell r="F88" t="str">
            <v>x</v>
          </cell>
          <cell r="G88" t="str">
            <v>Desmonte, suministro e instalacion de soportes de flanche</v>
          </cell>
          <cell r="H88" t="str">
            <v>und</v>
          </cell>
          <cell r="I88">
            <v>10</v>
          </cell>
          <cell r="J88">
            <v>209838</v>
          </cell>
        </row>
        <row r="89">
          <cell r="C89" t="str">
            <v>Subtotal</v>
          </cell>
        </row>
        <row r="90">
          <cell r="C90" t="str">
            <v>LIMPIEZA GENERAL</v>
          </cell>
        </row>
        <row r="91">
          <cell r="C91" t="str">
            <v>12.1</v>
          </cell>
          <cell r="D91" t="str">
            <v>12.1</v>
          </cell>
          <cell r="E91" t="str">
            <v>x</v>
          </cell>
          <cell r="F91" t="str">
            <v>x</v>
          </cell>
          <cell r="G91" t="str">
            <v>Aseo y limpieza general de cada espacio interno y externo del juzgado.</v>
          </cell>
          <cell r="H91" t="str">
            <v>glb</v>
          </cell>
          <cell r="I91">
            <v>1</v>
          </cell>
          <cell r="J91">
            <v>1014582</v>
          </cell>
        </row>
        <row r="92">
          <cell r="C92" t="str">
            <v>12.2</v>
          </cell>
          <cell r="D92" t="str">
            <v>12.2</v>
          </cell>
          <cell r="E92" t="str">
            <v>x</v>
          </cell>
          <cell r="F92" t="str">
            <v>x</v>
          </cell>
          <cell r="G92" t="str">
            <v>Retiro de escombros a sitio seguro avalado por la autoridad local o regional.(Municipio de San Gil).</v>
          </cell>
          <cell r="H92" t="str">
            <v>glb</v>
          </cell>
          <cell r="I92">
            <v>1</v>
          </cell>
          <cell r="J92">
            <v>3568683</v>
          </cell>
        </row>
        <row r="93">
          <cell r="C93" t="str">
            <v>Subtotal</v>
          </cell>
        </row>
        <row r="95">
          <cell r="G95" t="str">
            <v>SUBTOTAL</v>
          </cell>
        </row>
        <row r="96">
          <cell r="G96" t="str">
            <v xml:space="preserve">ADMINISTRACION </v>
          </cell>
          <cell r="J96">
            <v>0.25</v>
          </cell>
        </row>
        <row r="97">
          <cell r="G97" t="str">
            <v>IMPREVISTOS</v>
          </cell>
          <cell r="J97">
            <v>0.01</v>
          </cell>
        </row>
        <row r="98">
          <cell r="G98" t="str">
            <v>UTILIDAD</v>
          </cell>
          <cell r="J98">
            <v>0.05</v>
          </cell>
        </row>
        <row r="99">
          <cell r="G99" t="str">
            <v>IVA SOBRE UTILIDAD</v>
          </cell>
          <cell r="J99">
            <v>0.19</v>
          </cell>
        </row>
        <row r="100">
          <cell r="G100" t="str">
            <v>VALOR TOTAL OBRA</v>
          </cell>
        </row>
        <row r="102">
          <cell r="C102" t="str">
            <v>Nº</v>
          </cell>
          <cell r="D102" t="str">
            <v>ITEM DE PAGO</v>
          </cell>
          <cell r="E102" t="str">
            <v xml:space="preserve">ESPECIFICACIONES </v>
          </cell>
          <cell r="G102" t="str">
            <v>DESCRIPCION</v>
          </cell>
          <cell r="H102" t="str">
            <v>UND.</v>
          </cell>
          <cell r="I102" t="str">
            <v>CANTIDAD</v>
          </cell>
          <cell r="J102" t="str">
            <v>VALOR UNITARIO</v>
          </cell>
        </row>
        <row r="103">
          <cell r="E103" t="str">
            <v>GENERAL</v>
          </cell>
          <cell r="F103" t="str">
            <v>PARTICULAR</v>
          </cell>
        </row>
        <row r="104">
          <cell r="C104" t="str">
            <v>OTRAS ACTIVIDADES Y/O SERVICIOS REQUERIDOS (SIN AIU)</v>
          </cell>
        </row>
        <row r="105">
          <cell r="C105" t="str">
            <v>13.1</v>
          </cell>
          <cell r="D105" t="str">
            <v>13.1</v>
          </cell>
          <cell r="E105" t="str">
            <v>x</v>
          </cell>
          <cell r="F105" t="str">
            <v>x</v>
          </cell>
          <cell r="G105" t="str">
            <v>Retiro de muebles, equipos, archivos, documentos y demas elementos no fijos del juzgado a lugar seguro previamente informado por la seccional</v>
          </cell>
          <cell r="H105" t="str">
            <v>glb</v>
          </cell>
          <cell r="I105">
            <v>1</v>
          </cell>
          <cell r="J105">
            <v>1497635</v>
          </cell>
        </row>
        <row r="106">
          <cell r="C106" t="str">
            <v>13.2</v>
          </cell>
          <cell r="D106" t="str">
            <v>13.2</v>
          </cell>
          <cell r="E106" t="str">
            <v>x</v>
          </cell>
          <cell r="F106" t="str">
            <v>x</v>
          </cell>
          <cell r="G106" t="str">
            <v>Tramite y obtención de licencia de construcción ante la alcaldia de confines.</v>
          </cell>
          <cell r="H106" t="str">
            <v>glb</v>
          </cell>
          <cell r="I106">
            <v>1</v>
          </cell>
          <cell r="J106">
            <v>1357552</v>
          </cell>
        </row>
        <row r="107">
          <cell r="C107" t="str">
            <v>13.3</v>
          </cell>
          <cell r="D107" t="str">
            <v>13.3</v>
          </cell>
          <cell r="E107" t="str">
            <v>x</v>
          </cell>
          <cell r="F107" t="str">
            <v>x</v>
          </cell>
          <cell r="G107" t="str">
            <v>Suministro e instalación de medidas de seguridad en movilidad tales como avisos, conos, captafaro nocturno, entre otros que garanticen la movilidad en la esquina de la carrera 6 y calle 2.</v>
          </cell>
          <cell r="H107" t="str">
            <v>glb</v>
          </cell>
          <cell r="I107">
            <v>1</v>
          </cell>
          <cell r="J107">
            <v>2706683</v>
          </cell>
        </row>
        <row r="108">
          <cell r="C108" t="str">
            <v>14.22</v>
          </cell>
          <cell r="D108" t="str">
            <v>14.22</v>
          </cell>
          <cell r="E108" t="str">
            <v>x</v>
          </cell>
          <cell r="F108" t="str">
            <v>x</v>
          </cell>
          <cell r="G108" t="str">
            <v>Suministro e instalacion de Patch - Cord, Cat. 6A de 2 m</v>
          </cell>
          <cell r="H108" t="str">
            <v>und</v>
          </cell>
          <cell r="I108">
            <v>6</v>
          </cell>
          <cell r="J108">
            <v>27197</v>
          </cell>
        </row>
        <row r="109">
          <cell r="C109" t="str">
            <v>14.23</v>
          </cell>
          <cell r="D109" t="str">
            <v>14.23</v>
          </cell>
          <cell r="E109" t="str">
            <v>x</v>
          </cell>
          <cell r="F109" t="str">
            <v>x</v>
          </cell>
          <cell r="G109" t="str">
            <v xml:space="preserve">Gabinete Rack 9ur, incluye Elementos de soporte y fijacion </v>
          </cell>
          <cell r="H109" t="str">
            <v>und</v>
          </cell>
          <cell r="I109">
            <v>1</v>
          </cell>
          <cell r="J109">
            <v>594135</v>
          </cell>
        </row>
        <row r="110">
          <cell r="C110" t="str">
            <v>14.24</v>
          </cell>
          <cell r="D110" t="str">
            <v>14.24</v>
          </cell>
          <cell r="E110" t="str">
            <v>x</v>
          </cell>
          <cell r="F110" t="str">
            <v>x</v>
          </cell>
          <cell r="G110" t="str">
            <v xml:space="preserve">Suministro e instalacion de Ups 3 Kva Incluye cometida electrica, canalizacion  Y Todo Lo Necesario Para Su Instalacion </v>
          </cell>
          <cell r="H110" t="str">
            <v>und</v>
          </cell>
          <cell r="I110">
            <v>1</v>
          </cell>
          <cell r="J110">
            <v>2721487</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OFICIAL (Entidad)"/>
      <sheetName val="PROPUESTA ECONOMICA(SASERCO)"/>
    </sheetNames>
    <sheetDataSet>
      <sheetData sheetId="0">
        <row r="97">
          <cell r="K97">
            <v>156345784</v>
          </cell>
        </row>
        <row r="116">
          <cell r="K116">
            <v>9395835</v>
          </cell>
        </row>
      </sheetData>
      <sheetData sheetId="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CB750-90E8-48BF-8D6C-2EE9ECB99C36}">
  <sheetPr>
    <outlinePr summaryBelow="0" summaryRight="0"/>
    <pageSetUpPr fitToPage="1"/>
  </sheetPr>
  <dimension ref="B1:Z94"/>
  <sheetViews>
    <sheetView tabSelected="1" view="pageBreakPreview" zoomScale="55" zoomScaleNormal="25" zoomScaleSheetLayoutView="55" workbookViewId="0">
      <pane ySplit="15" topLeftCell="A82" activePane="bottomLeft" state="frozen"/>
      <selection pane="bottomLeft" activeCell="O1" sqref="O1:O1048576"/>
    </sheetView>
  </sheetViews>
  <sheetFormatPr baseColWidth="10" defaultColWidth="14.42578125" defaultRowHeight="15" customHeight="1" x14ac:dyDescent="0.25"/>
  <cols>
    <col min="3" max="3" width="104" customWidth="1"/>
    <col min="6" max="6" width="22.5703125" customWidth="1"/>
  </cols>
  <sheetData>
    <row r="1" spans="2:26" ht="15.75" thickBot="1" x14ac:dyDescent="0.3">
      <c r="G1" s="1"/>
    </row>
    <row r="2" spans="2:26" x14ac:dyDescent="0.25">
      <c r="B2" s="2"/>
      <c r="C2" s="3" t="str">
        <f>[1]Datos!C9</f>
        <v>CONSEJO SUPERIOR  DE  JUDICATURA– DIRECCIÓN  EJECUTIVA  SECCIONAL  DE ADMINISTRACIÓN JUDICIAL DE BUCARAMANGA</v>
      </c>
      <c r="D2" s="3"/>
      <c r="E2" s="3"/>
      <c r="F2" s="3"/>
      <c r="G2" s="3"/>
      <c r="H2" s="3"/>
      <c r="I2" s="3"/>
      <c r="J2" s="4"/>
      <c r="K2" s="5" t="s">
        <v>0</v>
      </c>
      <c r="L2" s="6"/>
      <c r="M2" s="7">
        <v>1</v>
      </c>
    </row>
    <row r="3" spans="2:26" ht="15.75" thickBot="1" x14ac:dyDescent="0.3">
      <c r="B3" s="8"/>
      <c r="C3" s="9"/>
      <c r="D3" s="9"/>
      <c r="E3" s="9"/>
      <c r="F3" s="9"/>
      <c r="G3" s="9"/>
      <c r="H3" s="9"/>
      <c r="I3" s="9"/>
      <c r="J3" s="10"/>
      <c r="K3" s="11"/>
      <c r="L3" s="12"/>
      <c r="M3" s="13"/>
    </row>
    <row r="4" spans="2:26" x14ac:dyDescent="0.25">
      <c r="B4" s="8"/>
      <c r="C4" s="14" t="str">
        <f>[1]Datos!C13</f>
        <v xml:space="preserve">BGA - 030 - 2026 </v>
      </c>
      <c r="D4" s="14"/>
      <c r="E4" s="14"/>
      <c r="F4" s="14"/>
      <c r="G4" s="14"/>
      <c r="H4" s="14"/>
      <c r="I4" s="14"/>
      <c r="J4" s="15"/>
      <c r="K4" s="5" t="s">
        <v>1</v>
      </c>
      <c r="L4" s="16"/>
      <c r="M4" s="17"/>
    </row>
    <row r="5" spans="2:26" ht="15" customHeight="1" x14ac:dyDescent="0.25">
      <c r="B5" s="8"/>
      <c r="C5" s="18" t="str">
        <f>[1]Datos!C12</f>
        <v>CONTRATAR EN NOMBRE DE LA NACIÓN– CONSEJO SUPERIOR DE JUDICATURA– DIRECCIÓN EJECUTIVA SECCIONAL DE ADMINISTRACIÓN JUDICIAL DE BUCARAMANGA, MEDIANTE EL SISTEMA DE PRECIOS UNITARIOS FIJOS SIN FORMULA DE REAJUSTE, LA OBRA CIVIL PARA EL REFORZAMIENTO ESTRUCTURAL DE LA SEDE JUDICIAL DE CONFINES SANTANDER, ASÍ COMO LA OBRA ELÉCTRICA, DE ILUMINACIÓN Y DEMÁS REQUERIDAS EN DICHA EDIFICACIÓN, EN LAS CONDICIONES TÉCNICAS, DE CALIDAD Y CANTIDADES EXIGIDAS POR LA ENTIDAD.</v>
      </c>
      <c r="D5" s="18"/>
      <c r="E5" s="18"/>
      <c r="F5" s="18"/>
      <c r="G5" s="18"/>
      <c r="H5" s="18"/>
      <c r="I5" s="18"/>
      <c r="J5" s="19"/>
      <c r="K5" s="20">
        <v>1</v>
      </c>
      <c r="L5" s="14" t="s">
        <v>2</v>
      </c>
      <c r="M5" s="15">
        <v>1</v>
      </c>
    </row>
    <row r="6" spans="2:26" ht="15" customHeight="1" thickBot="1" x14ac:dyDescent="0.3">
      <c r="B6" s="8"/>
      <c r="C6" s="18"/>
      <c r="D6" s="18"/>
      <c r="E6" s="18"/>
      <c r="F6" s="18"/>
      <c r="G6" s="18"/>
      <c r="H6" s="18"/>
      <c r="I6" s="18"/>
      <c r="J6" s="19"/>
      <c r="K6" s="11"/>
      <c r="L6" s="21"/>
      <c r="M6" s="22"/>
    </row>
    <row r="7" spans="2:26" ht="15" customHeight="1" x14ac:dyDescent="0.25">
      <c r="B7" s="8"/>
      <c r="C7" s="18"/>
      <c r="D7" s="18"/>
      <c r="E7" s="18"/>
      <c r="F7" s="18"/>
      <c r="G7" s="18"/>
      <c r="H7" s="18"/>
      <c r="I7" s="18"/>
      <c r="J7" s="19"/>
      <c r="K7" s="5" t="s">
        <v>3</v>
      </c>
      <c r="L7" s="16"/>
      <c r="M7" s="17"/>
    </row>
    <row r="8" spans="2:26" x14ac:dyDescent="0.25">
      <c r="B8" s="8"/>
      <c r="C8" s="23"/>
      <c r="D8" s="23"/>
      <c r="E8" s="23"/>
      <c r="F8" s="23"/>
      <c r="G8" s="23"/>
      <c r="H8" s="23"/>
      <c r="I8" s="23"/>
      <c r="J8" s="24"/>
      <c r="K8" s="25" t="s">
        <v>4</v>
      </c>
      <c r="L8" s="26" t="s">
        <v>5</v>
      </c>
      <c r="M8" s="27" t="s">
        <v>6</v>
      </c>
    </row>
    <row r="9" spans="2:26" ht="15" customHeight="1" x14ac:dyDescent="0.25">
      <c r="B9" s="8"/>
      <c r="C9" s="9" t="s">
        <v>7</v>
      </c>
      <c r="D9" s="9"/>
      <c r="E9" s="9"/>
      <c r="F9" s="9"/>
      <c r="G9" s="9"/>
      <c r="H9" s="9"/>
      <c r="I9" s="9"/>
      <c r="J9" s="10"/>
      <c r="K9" s="28">
        <f>[1]Datos!C7</f>
        <v>19</v>
      </c>
      <c r="L9" s="29">
        <f>[1]Datos!D7</f>
        <v>6</v>
      </c>
      <c r="M9" s="30">
        <f>[1]Datos!E7</f>
        <v>2026</v>
      </c>
    </row>
    <row r="10" spans="2:26" ht="15" customHeight="1" thickBot="1" x14ac:dyDescent="0.3">
      <c r="B10" s="31"/>
      <c r="C10" s="32"/>
      <c r="D10" s="32"/>
      <c r="E10" s="32"/>
      <c r="F10" s="32"/>
      <c r="G10" s="32"/>
      <c r="H10" s="32"/>
      <c r="I10" s="32"/>
      <c r="J10" s="33"/>
      <c r="K10" s="34"/>
      <c r="L10" s="35"/>
      <c r="M10" s="36"/>
    </row>
    <row r="11" spans="2:26" x14ac:dyDescent="0.25">
      <c r="B11" s="37"/>
      <c r="C11" s="37"/>
      <c r="D11" s="37"/>
      <c r="E11" s="38"/>
    </row>
    <row r="12" spans="2:26" x14ac:dyDescent="0.25">
      <c r="B12" s="37"/>
      <c r="C12" s="37"/>
      <c r="D12" s="37"/>
      <c r="E12" s="38"/>
    </row>
    <row r="13" spans="2:26" x14ac:dyDescent="0.25">
      <c r="B13" s="37"/>
      <c r="C13" s="37"/>
      <c r="D13" s="37"/>
      <c r="E13" s="38"/>
    </row>
    <row r="14" spans="2:26" x14ac:dyDescent="0.25">
      <c r="B14" s="39" t="s">
        <v>8</v>
      </c>
      <c r="C14" s="39" t="s">
        <v>9</v>
      </c>
      <c r="D14" s="39" t="s">
        <v>10</v>
      </c>
      <c r="E14" s="40" t="s">
        <v>11</v>
      </c>
      <c r="F14" s="41" t="s">
        <v>12</v>
      </c>
      <c r="G14" s="42" t="s">
        <v>13</v>
      </c>
      <c r="H14" s="21"/>
      <c r="I14" s="21"/>
      <c r="J14" s="21"/>
      <c r="K14" s="21"/>
      <c r="L14" s="42" t="s">
        <v>14</v>
      </c>
      <c r="M14" s="21"/>
      <c r="N14" s="21"/>
      <c r="O14" s="21"/>
      <c r="P14" s="42" t="s">
        <v>15</v>
      </c>
      <c r="Q14" s="21"/>
      <c r="R14" s="21"/>
      <c r="S14" s="21"/>
      <c r="T14" s="42" t="s">
        <v>16</v>
      </c>
      <c r="U14" s="21"/>
      <c r="V14" s="21"/>
      <c r="W14" s="21"/>
      <c r="X14" s="21"/>
      <c r="Y14" s="42" t="s">
        <v>17</v>
      </c>
      <c r="Z14" s="21"/>
    </row>
    <row r="15" spans="2:26" x14ac:dyDescent="0.25">
      <c r="B15" s="43"/>
      <c r="C15" s="44" t="s">
        <v>18</v>
      </c>
      <c r="D15" s="45"/>
      <c r="E15" s="46"/>
      <c r="F15" s="47" t="s">
        <v>19</v>
      </c>
      <c r="G15" s="47" t="s">
        <v>20</v>
      </c>
      <c r="H15" s="47" t="s">
        <v>21</v>
      </c>
      <c r="I15" s="47" t="s">
        <v>22</v>
      </c>
      <c r="J15" s="47" t="s">
        <v>23</v>
      </c>
      <c r="K15" s="47" t="s">
        <v>24</v>
      </c>
      <c r="L15" s="47" t="s">
        <v>25</v>
      </c>
      <c r="M15" s="47" t="s">
        <v>26</v>
      </c>
      <c r="N15" s="47" t="s">
        <v>27</v>
      </c>
      <c r="O15" s="47" t="s">
        <v>28</v>
      </c>
      <c r="P15" s="47" t="s">
        <v>29</v>
      </c>
      <c r="Q15" s="47" t="s">
        <v>30</v>
      </c>
      <c r="R15" s="47" t="s">
        <v>31</v>
      </c>
      <c r="S15" s="47" t="s">
        <v>32</v>
      </c>
      <c r="T15" s="47" t="s">
        <v>33</v>
      </c>
      <c r="U15" s="47" t="s">
        <v>34</v>
      </c>
      <c r="V15" s="47" t="s">
        <v>35</v>
      </c>
      <c r="W15" s="47" t="s">
        <v>36</v>
      </c>
      <c r="X15" s="47" t="s">
        <v>37</v>
      </c>
      <c r="Y15" s="47" t="s">
        <v>38</v>
      </c>
      <c r="Z15" s="47" t="s">
        <v>39</v>
      </c>
    </row>
    <row r="16" spans="2:26" x14ac:dyDescent="0.25">
      <c r="B16" s="48" t="s">
        <v>40</v>
      </c>
      <c r="C16" s="49" t="s">
        <v>41</v>
      </c>
      <c r="D16" s="50"/>
      <c r="E16" s="51"/>
      <c r="F16" s="52"/>
      <c r="G16" s="53"/>
      <c r="H16" s="53"/>
      <c r="I16" s="53"/>
      <c r="J16" s="53"/>
      <c r="K16" s="53"/>
      <c r="L16" s="53"/>
      <c r="M16" s="53"/>
      <c r="N16" s="53"/>
      <c r="O16" s="53"/>
      <c r="P16" s="53"/>
      <c r="Q16" s="53"/>
      <c r="R16" s="53"/>
      <c r="S16" s="53"/>
      <c r="T16" s="53"/>
      <c r="U16" s="53"/>
      <c r="V16" s="53"/>
      <c r="W16" s="53"/>
      <c r="X16" s="53"/>
      <c r="Y16" s="53"/>
      <c r="Z16" s="54"/>
    </row>
    <row r="17" spans="2:26" x14ac:dyDescent="0.25">
      <c r="B17" s="55" t="s">
        <v>42</v>
      </c>
      <c r="C17" s="56" t="s">
        <v>43</v>
      </c>
      <c r="D17" s="57" t="s">
        <v>44</v>
      </c>
      <c r="E17" s="58">
        <f>130</f>
        <v>130</v>
      </c>
      <c r="F17" s="59"/>
      <c r="G17" s="53"/>
      <c r="H17" s="53"/>
      <c r="I17" s="53"/>
      <c r="J17" s="53"/>
      <c r="K17" s="53"/>
      <c r="L17" s="53"/>
      <c r="M17" s="53"/>
      <c r="N17" s="54"/>
      <c r="O17" s="60"/>
      <c r="P17" s="59"/>
      <c r="Q17" s="53"/>
      <c r="R17" s="53"/>
      <c r="S17" s="53"/>
      <c r="T17" s="53"/>
      <c r="U17" s="53"/>
      <c r="V17" s="53"/>
      <c r="W17" s="53"/>
      <c r="X17" s="53"/>
      <c r="Y17" s="53"/>
      <c r="Z17" s="54"/>
    </row>
    <row r="18" spans="2:26" x14ac:dyDescent="0.25">
      <c r="B18" s="55" t="s">
        <v>45</v>
      </c>
      <c r="C18" s="56" t="s">
        <v>46</v>
      </c>
      <c r="D18" s="57" t="s">
        <v>44</v>
      </c>
      <c r="E18" s="58">
        <f>60</f>
        <v>60</v>
      </c>
      <c r="F18" s="59"/>
      <c r="G18" s="53"/>
      <c r="H18" s="53"/>
      <c r="I18" s="53"/>
      <c r="J18" s="53"/>
      <c r="K18" s="53"/>
      <c r="L18" s="53"/>
      <c r="M18" s="53"/>
      <c r="N18" s="54"/>
      <c r="O18" s="61"/>
      <c r="P18" s="54"/>
      <c r="Q18" s="59"/>
      <c r="R18" s="53"/>
      <c r="S18" s="53"/>
      <c r="T18" s="53"/>
      <c r="U18" s="53"/>
      <c r="V18" s="53"/>
      <c r="W18" s="53"/>
      <c r="X18" s="53"/>
      <c r="Y18" s="53"/>
      <c r="Z18" s="54"/>
    </row>
    <row r="19" spans="2:26" ht="42.75" x14ac:dyDescent="0.25">
      <c r="B19" s="55" t="s">
        <v>47</v>
      </c>
      <c r="C19" s="56" t="s">
        <v>48</v>
      </c>
      <c r="D19" s="57" t="s">
        <v>49</v>
      </c>
      <c r="E19" s="58">
        <f>39.5</f>
        <v>39.5</v>
      </c>
      <c r="F19" s="59"/>
      <c r="G19" s="53"/>
      <c r="H19" s="53"/>
      <c r="I19" s="53"/>
      <c r="J19" s="53"/>
      <c r="K19" s="53"/>
      <c r="L19" s="53"/>
      <c r="M19" s="53"/>
      <c r="N19" s="54"/>
      <c r="O19" s="61"/>
      <c r="P19" s="54"/>
      <c r="Q19" s="59"/>
      <c r="R19" s="53"/>
      <c r="S19" s="53"/>
      <c r="T19" s="53"/>
      <c r="U19" s="53"/>
      <c r="V19" s="53"/>
      <c r="W19" s="53"/>
      <c r="X19" s="53"/>
      <c r="Y19" s="53"/>
      <c r="Z19" s="54"/>
    </row>
    <row r="20" spans="2:26" x14ac:dyDescent="0.25">
      <c r="B20" s="48" t="s">
        <v>40</v>
      </c>
      <c r="C20" s="49" t="s">
        <v>50</v>
      </c>
      <c r="D20" s="50"/>
      <c r="E20" s="51"/>
      <c r="F20" s="52"/>
      <c r="G20" s="53"/>
      <c r="H20" s="53"/>
      <c r="I20" s="53"/>
      <c r="J20" s="53"/>
      <c r="K20" s="53"/>
      <c r="L20" s="53"/>
      <c r="M20" s="53"/>
      <c r="N20" s="53"/>
      <c r="O20" s="53"/>
      <c r="P20" s="53"/>
      <c r="Q20" s="53"/>
      <c r="R20" s="53"/>
      <c r="S20" s="53"/>
      <c r="T20" s="53"/>
      <c r="U20" s="53"/>
      <c r="V20" s="53"/>
      <c r="W20" s="53"/>
      <c r="X20" s="53"/>
      <c r="Y20" s="53"/>
      <c r="Z20" s="54"/>
    </row>
    <row r="21" spans="2:26" x14ac:dyDescent="0.25">
      <c r="B21" s="55" t="s">
        <v>51</v>
      </c>
      <c r="C21" s="56" t="s">
        <v>52</v>
      </c>
      <c r="D21" s="57" t="s">
        <v>44</v>
      </c>
      <c r="E21" s="58">
        <f>4.51</f>
        <v>4.51</v>
      </c>
      <c r="F21" s="59"/>
      <c r="G21" s="53"/>
      <c r="H21" s="53"/>
      <c r="I21" s="53"/>
      <c r="J21" s="53"/>
      <c r="K21" s="53"/>
      <c r="L21" s="53"/>
      <c r="M21" s="53"/>
      <c r="N21" s="53"/>
      <c r="O21" s="54"/>
      <c r="P21" s="60"/>
      <c r="Q21" s="59"/>
      <c r="R21" s="53"/>
      <c r="S21" s="53"/>
      <c r="T21" s="53"/>
      <c r="U21" s="53"/>
      <c r="V21" s="53"/>
      <c r="W21" s="53"/>
      <c r="X21" s="53"/>
      <c r="Y21" s="53"/>
      <c r="Z21" s="54"/>
    </row>
    <row r="22" spans="2:26" ht="28.5" x14ac:dyDescent="0.25">
      <c r="B22" s="55" t="s">
        <v>53</v>
      </c>
      <c r="C22" s="56" t="s">
        <v>54</v>
      </c>
      <c r="D22" s="57" t="s">
        <v>44</v>
      </c>
      <c r="E22" s="58">
        <f>161.35</f>
        <v>161.35</v>
      </c>
      <c r="F22" s="62"/>
      <c r="G22" s="63"/>
      <c r="H22" s="63"/>
      <c r="I22" s="63"/>
      <c r="J22" s="63"/>
      <c r="K22" s="63"/>
      <c r="L22" s="63"/>
      <c r="M22" s="63"/>
      <c r="N22" s="63"/>
      <c r="O22" s="64"/>
      <c r="P22" s="61"/>
      <c r="Q22" s="53"/>
      <c r="R22" s="54"/>
      <c r="S22" s="59"/>
      <c r="T22" s="53"/>
      <c r="U22" s="53"/>
      <c r="V22" s="53"/>
      <c r="W22" s="53"/>
      <c r="X22" s="53"/>
      <c r="Y22" s="53"/>
      <c r="Z22" s="54"/>
    </row>
    <row r="23" spans="2:26" x14ac:dyDescent="0.25">
      <c r="B23" s="55" t="s">
        <v>55</v>
      </c>
      <c r="C23" s="56" t="s">
        <v>56</v>
      </c>
      <c r="D23" s="57" t="s">
        <v>44</v>
      </c>
      <c r="E23" s="58">
        <f>8.5</f>
        <v>8.5</v>
      </c>
      <c r="F23" s="65"/>
      <c r="G23" s="21"/>
      <c r="H23" s="21"/>
      <c r="I23" s="21"/>
      <c r="J23" s="21"/>
      <c r="K23" s="21"/>
      <c r="L23" s="21"/>
      <c r="M23" s="21"/>
      <c r="N23" s="21"/>
      <c r="O23" s="12"/>
      <c r="P23" s="60"/>
      <c r="Q23" s="59"/>
      <c r="R23" s="53"/>
      <c r="S23" s="53"/>
      <c r="T23" s="53"/>
      <c r="U23" s="53"/>
      <c r="V23" s="53"/>
      <c r="W23" s="53"/>
      <c r="X23" s="53"/>
      <c r="Y23" s="53"/>
      <c r="Z23" s="54"/>
    </row>
    <row r="24" spans="2:26" x14ac:dyDescent="0.25">
      <c r="B24" s="55" t="s">
        <v>57</v>
      </c>
      <c r="C24" s="56" t="s">
        <v>58</v>
      </c>
      <c r="D24" s="57" t="s">
        <v>49</v>
      </c>
      <c r="E24" s="58">
        <f>11.66</f>
        <v>11.66</v>
      </c>
      <c r="F24" s="66"/>
      <c r="G24" s="67"/>
      <c r="H24" s="67"/>
      <c r="I24" s="67"/>
      <c r="J24" s="67"/>
      <c r="K24" s="67"/>
      <c r="L24" s="67"/>
      <c r="M24" s="67"/>
      <c r="N24" s="67"/>
      <c r="O24" s="68"/>
      <c r="P24" s="61"/>
      <c r="Q24" s="54"/>
      <c r="R24" s="59"/>
      <c r="S24" s="53"/>
      <c r="T24" s="53"/>
      <c r="U24" s="53"/>
      <c r="V24" s="53"/>
      <c r="W24" s="53"/>
      <c r="X24" s="53"/>
      <c r="Y24" s="53"/>
      <c r="Z24" s="54"/>
    </row>
    <row r="25" spans="2:26" ht="28.5" x14ac:dyDescent="0.25">
      <c r="B25" s="55" t="s">
        <v>59</v>
      </c>
      <c r="C25" s="56" t="s">
        <v>60</v>
      </c>
      <c r="D25" s="57" t="s">
        <v>49</v>
      </c>
      <c r="E25" s="58">
        <f>247.9</f>
        <v>247.9</v>
      </c>
      <c r="F25" s="59"/>
      <c r="G25" s="53"/>
      <c r="H25" s="53"/>
      <c r="I25" s="53"/>
      <c r="J25" s="53"/>
      <c r="K25" s="53"/>
      <c r="L25" s="53"/>
      <c r="M25" s="53"/>
      <c r="N25" s="53"/>
      <c r="O25" s="53"/>
      <c r="P25" s="53"/>
      <c r="Q25" s="54"/>
      <c r="R25" s="61"/>
      <c r="S25" s="54"/>
      <c r="T25" s="59"/>
      <c r="U25" s="53"/>
      <c r="V25" s="53"/>
      <c r="W25" s="53"/>
      <c r="X25" s="53"/>
      <c r="Y25" s="53"/>
      <c r="Z25" s="54"/>
    </row>
    <row r="26" spans="2:26" ht="28.5" x14ac:dyDescent="0.25">
      <c r="B26" s="55" t="s">
        <v>61</v>
      </c>
      <c r="C26" s="56" t="s">
        <v>62</v>
      </c>
      <c r="D26" s="57" t="s">
        <v>44</v>
      </c>
      <c r="E26" s="58">
        <f>5.46</f>
        <v>5.46</v>
      </c>
      <c r="F26" s="59"/>
      <c r="G26" s="53"/>
      <c r="H26" s="53"/>
      <c r="I26" s="53"/>
      <c r="J26" s="53"/>
      <c r="K26" s="53"/>
      <c r="L26" s="53"/>
      <c r="M26" s="53"/>
      <c r="N26" s="53"/>
      <c r="O26" s="53"/>
      <c r="P26" s="54"/>
      <c r="Q26" s="61"/>
      <c r="R26" s="54"/>
      <c r="S26" s="59"/>
      <c r="T26" s="53"/>
      <c r="U26" s="53"/>
      <c r="V26" s="53"/>
      <c r="W26" s="53"/>
      <c r="X26" s="53"/>
      <c r="Y26" s="53"/>
      <c r="Z26" s="54"/>
    </row>
    <row r="27" spans="2:26" x14ac:dyDescent="0.25">
      <c r="B27" s="55" t="s">
        <v>63</v>
      </c>
      <c r="C27" s="56" t="s">
        <v>64</v>
      </c>
      <c r="D27" s="57" t="s">
        <v>44</v>
      </c>
      <c r="E27" s="58">
        <f>3</f>
        <v>3</v>
      </c>
      <c r="F27" s="59"/>
      <c r="G27" s="53"/>
      <c r="H27" s="53"/>
      <c r="I27" s="53"/>
      <c r="J27" s="53"/>
      <c r="K27" s="53"/>
      <c r="L27" s="53"/>
      <c r="M27" s="53"/>
      <c r="N27" s="53"/>
      <c r="O27" s="54"/>
      <c r="P27" s="61"/>
      <c r="Q27" s="53"/>
      <c r="R27" s="54"/>
      <c r="S27" s="59"/>
      <c r="T27" s="53"/>
      <c r="U27" s="53"/>
      <c r="V27" s="53"/>
      <c r="W27" s="53"/>
      <c r="X27" s="53"/>
      <c r="Y27" s="53"/>
      <c r="Z27" s="54"/>
    </row>
    <row r="28" spans="2:26" x14ac:dyDescent="0.25">
      <c r="B28" s="48" t="s">
        <v>40</v>
      </c>
      <c r="C28" s="49" t="s">
        <v>65</v>
      </c>
      <c r="D28" s="50"/>
      <c r="E28" s="51"/>
      <c r="F28" s="52"/>
      <c r="G28" s="53"/>
      <c r="H28" s="53"/>
      <c r="I28" s="53"/>
      <c r="J28" s="53"/>
      <c r="K28" s="53"/>
      <c r="L28" s="53"/>
      <c r="M28" s="53"/>
      <c r="N28" s="53"/>
      <c r="O28" s="53"/>
      <c r="P28" s="53"/>
      <c r="Q28" s="53"/>
      <c r="R28" s="53"/>
      <c r="S28" s="53"/>
      <c r="T28" s="53"/>
      <c r="U28" s="53"/>
      <c r="V28" s="53"/>
      <c r="W28" s="53"/>
      <c r="X28" s="53"/>
      <c r="Y28" s="53"/>
      <c r="Z28" s="54"/>
    </row>
    <row r="29" spans="2:26" x14ac:dyDescent="0.25">
      <c r="B29" s="55" t="s">
        <v>66</v>
      </c>
      <c r="C29" s="56" t="s">
        <v>67</v>
      </c>
      <c r="D29" s="57" t="s">
        <v>68</v>
      </c>
      <c r="E29" s="58">
        <f>10.85</f>
        <v>10.85</v>
      </c>
      <c r="F29" s="59"/>
      <c r="G29" s="53"/>
      <c r="H29" s="53"/>
      <c r="I29" s="53"/>
      <c r="J29" s="53"/>
      <c r="K29" s="53"/>
      <c r="L29" s="53"/>
      <c r="M29" s="53"/>
      <c r="N29" s="53"/>
      <c r="O29" s="53"/>
      <c r="P29" s="54"/>
      <c r="Q29" s="61"/>
      <c r="R29" s="54"/>
      <c r="S29" s="59"/>
      <c r="T29" s="53"/>
      <c r="U29" s="53"/>
      <c r="V29" s="53"/>
      <c r="W29" s="53"/>
      <c r="X29" s="53"/>
      <c r="Y29" s="53"/>
      <c r="Z29" s="54"/>
    </row>
    <row r="30" spans="2:26" x14ac:dyDescent="0.25">
      <c r="B30" s="48" t="s">
        <v>40</v>
      </c>
      <c r="C30" s="49" t="s">
        <v>69</v>
      </c>
      <c r="D30" s="50"/>
      <c r="E30" s="51"/>
      <c r="F30" s="52"/>
      <c r="G30" s="53"/>
      <c r="H30" s="53"/>
      <c r="I30" s="53"/>
      <c r="J30" s="53"/>
      <c r="K30" s="53"/>
      <c r="L30" s="53"/>
      <c r="M30" s="53"/>
      <c r="N30" s="53"/>
      <c r="O30" s="53"/>
      <c r="P30" s="53"/>
      <c r="Q30" s="53"/>
      <c r="R30" s="53"/>
      <c r="S30" s="53"/>
      <c r="T30" s="53"/>
      <c r="U30" s="53"/>
      <c r="V30" s="53"/>
      <c r="W30" s="53"/>
      <c r="X30" s="53"/>
      <c r="Y30" s="53"/>
      <c r="Z30" s="54"/>
    </row>
    <row r="31" spans="2:26" x14ac:dyDescent="0.25">
      <c r="B31" s="55" t="s">
        <v>70</v>
      </c>
      <c r="C31" s="56" t="s">
        <v>71</v>
      </c>
      <c r="D31" s="57" t="s">
        <v>44</v>
      </c>
      <c r="E31" s="58">
        <f>6.41</f>
        <v>6.41</v>
      </c>
      <c r="F31" s="59"/>
      <c r="G31" s="53"/>
      <c r="H31" s="53"/>
      <c r="I31" s="53"/>
      <c r="J31" s="53"/>
      <c r="K31" s="53"/>
      <c r="L31" s="53"/>
      <c r="M31" s="53"/>
      <c r="N31" s="53"/>
      <c r="O31" s="53"/>
      <c r="P31" s="54"/>
      <c r="Q31" s="61"/>
      <c r="R31" s="54"/>
      <c r="S31" s="59"/>
      <c r="T31" s="53"/>
      <c r="U31" s="53"/>
      <c r="V31" s="53"/>
      <c r="W31" s="53"/>
      <c r="X31" s="53"/>
      <c r="Y31" s="53"/>
      <c r="Z31" s="54"/>
    </row>
    <row r="32" spans="2:26" ht="28.5" x14ac:dyDescent="0.25">
      <c r="B32" s="55" t="s">
        <v>72</v>
      </c>
      <c r="C32" s="56" t="s">
        <v>73</v>
      </c>
      <c r="D32" s="57" t="s">
        <v>44</v>
      </c>
      <c r="E32" s="58">
        <f>152.78</f>
        <v>152.78</v>
      </c>
      <c r="F32" s="59"/>
      <c r="G32" s="53"/>
      <c r="H32" s="53"/>
      <c r="I32" s="53"/>
      <c r="J32" s="53"/>
      <c r="K32" s="53"/>
      <c r="L32" s="53"/>
      <c r="M32" s="53"/>
      <c r="N32" s="53"/>
      <c r="O32" s="53"/>
      <c r="P32" s="54"/>
      <c r="Q32" s="61"/>
      <c r="R32" s="53"/>
      <c r="S32" s="54"/>
      <c r="T32" s="59"/>
      <c r="U32" s="53"/>
      <c r="V32" s="53"/>
      <c r="W32" s="53"/>
      <c r="X32" s="53"/>
      <c r="Y32" s="53"/>
      <c r="Z32" s="54"/>
    </row>
    <row r="33" spans="2:26" x14ac:dyDescent="0.25">
      <c r="B33" s="48" t="s">
        <v>40</v>
      </c>
      <c r="C33" s="49" t="s">
        <v>74</v>
      </c>
      <c r="D33" s="50"/>
      <c r="E33" s="51"/>
      <c r="F33" s="52"/>
      <c r="G33" s="53"/>
      <c r="H33" s="53"/>
      <c r="I33" s="53"/>
      <c r="J33" s="53"/>
      <c r="K33" s="53"/>
      <c r="L33" s="53"/>
      <c r="M33" s="53"/>
      <c r="N33" s="53"/>
      <c r="O33" s="53"/>
      <c r="P33" s="53"/>
      <c r="Q33" s="53"/>
      <c r="R33" s="53"/>
      <c r="S33" s="53"/>
      <c r="T33" s="53"/>
      <c r="U33" s="53"/>
      <c r="V33" s="53"/>
      <c r="W33" s="53"/>
      <c r="X33" s="53"/>
      <c r="Y33" s="53"/>
      <c r="Z33" s="54"/>
    </row>
    <row r="34" spans="2:26" x14ac:dyDescent="0.25">
      <c r="B34" s="55" t="s">
        <v>75</v>
      </c>
      <c r="C34" s="56" t="s">
        <v>76</v>
      </c>
      <c r="D34" s="57" t="s">
        <v>68</v>
      </c>
      <c r="E34" s="58">
        <f>12.52</f>
        <v>12.52</v>
      </c>
      <c r="F34" s="59"/>
      <c r="G34" s="53"/>
      <c r="H34" s="53"/>
      <c r="I34" s="53"/>
      <c r="J34" s="53"/>
      <c r="K34" s="53"/>
      <c r="L34" s="53"/>
      <c r="M34" s="53"/>
      <c r="N34" s="53"/>
      <c r="O34" s="53"/>
      <c r="P34" s="53"/>
      <c r="Q34" s="53"/>
      <c r="R34" s="54"/>
      <c r="S34" s="61"/>
      <c r="T34" s="54"/>
      <c r="U34" s="59"/>
      <c r="V34" s="53"/>
      <c r="W34" s="53"/>
      <c r="X34" s="53"/>
      <c r="Y34" s="53"/>
      <c r="Z34" s="54"/>
    </row>
    <row r="35" spans="2:26" x14ac:dyDescent="0.25">
      <c r="B35" s="48" t="s">
        <v>40</v>
      </c>
      <c r="C35" s="49" t="s">
        <v>77</v>
      </c>
      <c r="D35" s="50"/>
      <c r="E35" s="51"/>
      <c r="F35" s="52"/>
      <c r="G35" s="53"/>
      <c r="H35" s="53"/>
      <c r="I35" s="53"/>
      <c r="J35" s="53"/>
      <c r="K35" s="53"/>
      <c r="L35" s="53"/>
      <c r="M35" s="53"/>
      <c r="N35" s="53"/>
      <c r="O35" s="53"/>
      <c r="P35" s="53"/>
      <c r="Q35" s="53"/>
      <c r="R35" s="53"/>
      <c r="S35" s="53"/>
      <c r="T35" s="53"/>
      <c r="U35" s="53"/>
      <c r="V35" s="53"/>
      <c r="W35" s="53"/>
      <c r="X35" s="53"/>
      <c r="Y35" s="53"/>
      <c r="Z35" s="54"/>
    </row>
    <row r="36" spans="2:26" ht="28.5" x14ac:dyDescent="0.25">
      <c r="B36" s="55" t="s">
        <v>78</v>
      </c>
      <c r="C36" s="56" t="s">
        <v>79</v>
      </c>
      <c r="D36" s="57" t="s">
        <v>49</v>
      </c>
      <c r="E36" s="58">
        <f>247.9</f>
        <v>247.9</v>
      </c>
      <c r="F36" s="59"/>
      <c r="G36" s="53"/>
      <c r="H36" s="53"/>
      <c r="I36" s="53"/>
      <c r="J36" s="53"/>
      <c r="K36" s="53"/>
      <c r="L36" s="53"/>
      <c r="M36" s="53"/>
      <c r="N36" s="53"/>
      <c r="O36" s="53"/>
      <c r="P36" s="53"/>
      <c r="Q36" s="54"/>
      <c r="R36" s="61"/>
      <c r="S36" s="53"/>
      <c r="T36" s="54"/>
      <c r="U36" s="59"/>
      <c r="V36" s="53"/>
      <c r="W36" s="53"/>
      <c r="X36" s="53"/>
      <c r="Y36" s="53"/>
      <c r="Z36" s="54"/>
    </row>
    <row r="37" spans="2:26" ht="28.5" x14ac:dyDescent="0.25">
      <c r="B37" s="55" t="s">
        <v>80</v>
      </c>
      <c r="C37" s="56" t="s">
        <v>81</v>
      </c>
      <c r="D37" s="57" t="s">
        <v>44</v>
      </c>
      <c r="E37" s="58">
        <f>155</f>
        <v>155</v>
      </c>
      <c r="F37" s="59"/>
      <c r="G37" s="53"/>
      <c r="H37" s="53"/>
      <c r="I37" s="53"/>
      <c r="J37" s="53"/>
      <c r="K37" s="53"/>
      <c r="L37" s="53"/>
      <c r="M37" s="53"/>
      <c r="N37" s="53"/>
      <c r="O37" s="53"/>
      <c r="P37" s="53"/>
      <c r="Q37" s="54"/>
      <c r="R37" s="61"/>
      <c r="S37" s="53"/>
      <c r="T37" s="54"/>
      <c r="U37" s="59"/>
      <c r="V37" s="53"/>
      <c r="W37" s="53"/>
      <c r="X37" s="53"/>
      <c r="Y37" s="53"/>
      <c r="Z37" s="54"/>
    </row>
    <row r="38" spans="2:26" x14ac:dyDescent="0.25">
      <c r="B38" s="55" t="s">
        <v>82</v>
      </c>
      <c r="C38" s="56" t="s">
        <v>83</v>
      </c>
      <c r="D38" s="57" t="s">
        <v>84</v>
      </c>
      <c r="E38" s="58">
        <f>22</f>
        <v>22</v>
      </c>
      <c r="F38" s="59"/>
      <c r="G38" s="53"/>
      <c r="H38" s="53"/>
      <c r="I38" s="53"/>
      <c r="J38" s="53"/>
      <c r="K38" s="53"/>
      <c r="L38" s="53"/>
      <c r="M38" s="53"/>
      <c r="N38" s="53"/>
      <c r="O38" s="53"/>
      <c r="P38" s="53"/>
      <c r="Q38" s="53"/>
      <c r="R38" s="54"/>
      <c r="S38" s="61"/>
      <c r="T38" s="54"/>
      <c r="U38" s="59"/>
      <c r="V38" s="53"/>
      <c r="W38" s="53"/>
      <c r="X38" s="53"/>
      <c r="Y38" s="53"/>
      <c r="Z38" s="54"/>
    </row>
    <row r="39" spans="2:26" x14ac:dyDescent="0.25">
      <c r="B39" s="55" t="s">
        <v>85</v>
      </c>
      <c r="C39" s="56" t="s">
        <v>86</v>
      </c>
      <c r="D39" s="57" t="s">
        <v>84</v>
      </c>
      <c r="E39" s="58">
        <f>6</f>
        <v>6</v>
      </c>
      <c r="F39" s="59"/>
      <c r="G39" s="53"/>
      <c r="H39" s="53"/>
      <c r="I39" s="53"/>
      <c r="J39" s="53"/>
      <c r="K39" s="53"/>
      <c r="L39" s="53"/>
      <c r="M39" s="53"/>
      <c r="N39" s="53"/>
      <c r="O39" s="53"/>
      <c r="P39" s="53"/>
      <c r="Q39" s="53"/>
      <c r="R39" s="54"/>
      <c r="S39" s="61"/>
      <c r="T39" s="54"/>
      <c r="U39" s="59"/>
      <c r="V39" s="53"/>
      <c r="W39" s="53"/>
      <c r="X39" s="53"/>
      <c r="Y39" s="53"/>
      <c r="Z39" s="54"/>
    </row>
    <row r="40" spans="2:26" x14ac:dyDescent="0.25">
      <c r="B40" s="48" t="s">
        <v>40</v>
      </c>
      <c r="C40" s="49" t="s">
        <v>87</v>
      </c>
      <c r="D40" s="50"/>
      <c r="E40" s="51"/>
      <c r="F40" s="52"/>
      <c r="G40" s="53"/>
      <c r="H40" s="53"/>
      <c r="I40" s="53"/>
      <c r="J40" s="53"/>
      <c r="K40" s="53"/>
      <c r="L40" s="53"/>
      <c r="M40" s="53"/>
      <c r="N40" s="53"/>
      <c r="O40" s="53"/>
      <c r="P40" s="53"/>
      <c r="Q40" s="53"/>
      <c r="R40" s="53"/>
      <c r="S40" s="53"/>
      <c r="T40" s="53"/>
      <c r="U40" s="53"/>
      <c r="V40" s="53"/>
      <c r="W40" s="53"/>
      <c r="X40" s="53"/>
      <c r="Y40" s="53"/>
      <c r="Z40" s="54"/>
    </row>
    <row r="41" spans="2:26" ht="28.5" x14ac:dyDescent="0.25">
      <c r="B41" s="55" t="s">
        <v>88</v>
      </c>
      <c r="C41" s="56" t="s">
        <v>89</v>
      </c>
      <c r="D41" s="57" t="s">
        <v>44</v>
      </c>
      <c r="E41" s="58">
        <f>9.33</f>
        <v>9.33</v>
      </c>
      <c r="F41" s="59"/>
      <c r="G41" s="53"/>
      <c r="H41" s="53"/>
      <c r="I41" s="53"/>
      <c r="J41" s="53"/>
      <c r="K41" s="53"/>
      <c r="L41" s="53"/>
      <c r="M41" s="53"/>
      <c r="N41" s="53"/>
      <c r="O41" s="53"/>
      <c r="P41" s="53"/>
      <c r="Q41" s="53"/>
      <c r="R41" s="53"/>
      <c r="S41" s="54"/>
      <c r="T41" s="61"/>
      <c r="U41" s="53"/>
      <c r="V41" s="54"/>
      <c r="W41" s="59"/>
      <c r="X41" s="53"/>
      <c r="Y41" s="53"/>
      <c r="Z41" s="54"/>
    </row>
    <row r="42" spans="2:26" x14ac:dyDescent="0.25">
      <c r="B42" s="55" t="s">
        <v>90</v>
      </c>
      <c r="C42" s="56" t="s">
        <v>91</v>
      </c>
      <c r="D42" s="57" t="s">
        <v>92</v>
      </c>
      <c r="E42" s="58">
        <f>7.21</f>
        <v>7.21</v>
      </c>
      <c r="F42" s="59"/>
      <c r="G42" s="53"/>
      <c r="H42" s="53"/>
      <c r="I42" s="53"/>
      <c r="J42" s="53"/>
      <c r="K42" s="53"/>
      <c r="L42" s="53"/>
      <c r="M42" s="53"/>
      <c r="N42" s="53"/>
      <c r="O42" s="53"/>
      <c r="P42" s="53"/>
      <c r="Q42" s="53"/>
      <c r="R42" s="53"/>
      <c r="S42" s="53"/>
      <c r="T42" s="54"/>
      <c r="U42" s="61"/>
      <c r="V42" s="54"/>
      <c r="W42" s="59"/>
      <c r="X42" s="53"/>
      <c r="Y42" s="53"/>
      <c r="Z42" s="54"/>
    </row>
    <row r="43" spans="2:26" x14ac:dyDescent="0.25">
      <c r="B43" s="48" t="s">
        <v>40</v>
      </c>
      <c r="C43" s="49" t="s">
        <v>93</v>
      </c>
      <c r="D43" s="50"/>
      <c r="E43" s="51"/>
      <c r="F43" s="52"/>
      <c r="G43" s="53"/>
      <c r="H43" s="53"/>
      <c r="I43" s="53"/>
      <c r="J43" s="53"/>
      <c r="K43" s="53"/>
      <c r="L43" s="53"/>
      <c r="M43" s="53"/>
      <c r="N43" s="53"/>
      <c r="O43" s="53"/>
      <c r="P43" s="53"/>
      <c r="Q43" s="53"/>
      <c r="R43" s="53"/>
      <c r="S43" s="53"/>
      <c r="T43" s="53"/>
      <c r="U43" s="53"/>
      <c r="V43" s="53"/>
      <c r="W43" s="53"/>
      <c r="X43" s="53"/>
      <c r="Y43" s="53"/>
      <c r="Z43" s="54"/>
    </row>
    <row r="44" spans="2:26" ht="28.5" x14ac:dyDescent="0.25">
      <c r="B44" s="55" t="s">
        <v>94</v>
      </c>
      <c r="C44" s="56" t="s">
        <v>95</v>
      </c>
      <c r="D44" s="57" t="s">
        <v>44</v>
      </c>
      <c r="E44" s="58">
        <f t="shared" ref="E44:E45" si="0">161.35</f>
        <v>161.35</v>
      </c>
      <c r="F44" s="59"/>
      <c r="G44" s="53"/>
      <c r="H44" s="53"/>
      <c r="I44" s="53"/>
      <c r="J44" s="53"/>
      <c r="K44" s="53"/>
      <c r="L44" s="53"/>
      <c r="M44" s="53"/>
      <c r="N44" s="53"/>
      <c r="O44" s="53"/>
      <c r="P44" s="53"/>
      <c r="Q44" s="53"/>
      <c r="R44" s="53"/>
      <c r="S44" s="53"/>
      <c r="T44" s="54"/>
      <c r="U44" s="61"/>
      <c r="V44" s="54"/>
      <c r="W44" s="59"/>
      <c r="X44" s="53"/>
      <c r="Y44" s="53"/>
      <c r="Z44" s="54"/>
    </row>
    <row r="45" spans="2:26" x14ac:dyDescent="0.25">
      <c r="B45" s="55" t="s">
        <v>96</v>
      </c>
      <c r="C45" s="56" t="s">
        <v>97</v>
      </c>
      <c r="D45" s="57" t="s">
        <v>44</v>
      </c>
      <c r="E45" s="58">
        <f t="shared" si="0"/>
        <v>161.35</v>
      </c>
      <c r="F45" s="59"/>
      <c r="G45" s="53"/>
      <c r="H45" s="53"/>
      <c r="I45" s="53"/>
      <c r="J45" s="53"/>
      <c r="K45" s="53"/>
      <c r="L45" s="53"/>
      <c r="M45" s="53"/>
      <c r="N45" s="53"/>
      <c r="O45" s="53"/>
      <c r="P45" s="53"/>
      <c r="Q45" s="53"/>
      <c r="R45" s="53"/>
      <c r="S45" s="53"/>
      <c r="T45" s="53"/>
      <c r="U45" s="54"/>
      <c r="V45" s="61"/>
      <c r="W45" s="54"/>
      <c r="X45" s="59"/>
      <c r="Y45" s="53"/>
      <c r="Z45" s="54"/>
    </row>
    <row r="46" spans="2:26" x14ac:dyDescent="0.25">
      <c r="B46" s="48" t="s">
        <v>40</v>
      </c>
      <c r="C46" s="49" t="s">
        <v>98</v>
      </c>
      <c r="D46" s="50"/>
      <c r="E46" s="51"/>
      <c r="F46" s="52"/>
      <c r="G46" s="53"/>
      <c r="H46" s="53"/>
      <c r="I46" s="53"/>
      <c r="J46" s="53"/>
      <c r="K46" s="53"/>
      <c r="L46" s="53"/>
      <c r="M46" s="53"/>
      <c r="N46" s="53"/>
      <c r="O46" s="53"/>
      <c r="P46" s="53"/>
      <c r="Q46" s="53"/>
      <c r="R46" s="53"/>
      <c r="S46" s="53"/>
      <c r="T46" s="53"/>
      <c r="U46" s="53"/>
      <c r="V46" s="53"/>
      <c r="W46" s="53"/>
      <c r="X46" s="53"/>
      <c r="Y46" s="53"/>
      <c r="Z46" s="54"/>
    </row>
    <row r="47" spans="2:26" ht="28.5" x14ac:dyDescent="0.25">
      <c r="B47" s="55" t="s">
        <v>99</v>
      </c>
      <c r="C47" s="56" t="s">
        <v>100</v>
      </c>
      <c r="D47" s="57" t="s">
        <v>44</v>
      </c>
      <c r="E47" s="58">
        <f>13.42</f>
        <v>13.42</v>
      </c>
      <c r="F47" s="59"/>
      <c r="G47" s="53"/>
      <c r="H47" s="53"/>
      <c r="I47" s="53"/>
      <c r="J47" s="53"/>
      <c r="K47" s="53"/>
      <c r="L47" s="53"/>
      <c r="M47" s="53"/>
      <c r="N47" s="53"/>
      <c r="O47" s="53"/>
      <c r="P47" s="53"/>
      <c r="Q47" s="53"/>
      <c r="R47" s="53"/>
      <c r="S47" s="54"/>
      <c r="T47" s="61"/>
      <c r="U47" s="54"/>
      <c r="V47" s="69"/>
      <c r="W47" s="53"/>
      <c r="X47" s="53"/>
      <c r="Y47" s="53"/>
      <c r="Z47" s="54"/>
    </row>
    <row r="48" spans="2:26" x14ac:dyDescent="0.25">
      <c r="B48" s="48" t="s">
        <v>40</v>
      </c>
      <c r="C48" s="49" t="s">
        <v>101</v>
      </c>
      <c r="D48" s="50"/>
      <c r="E48" s="51"/>
      <c r="F48" s="52"/>
      <c r="G48" s="53"/>
      <c r="H48" s="53"/>
      <c r="I48" s="53"/>
      <c r="J48" s="53"/>
      <c r="K48" s="53"/>
      <c r="L48" s="53"/>
      <c r="M48" s="53"/>
      <c r="N48" s="53"/>
      <c r="O48" s="53"/>
      <c r="P48" s="53"/>
      <c r="Q48" s="53"/>
      <c r="R48" s="53"/>
      <c r="S48" s="53"/>
      <c r="T48" s="53"/>
      <c r="U48" s="53"/>
      <c r="V48" s="53"/>
      <c r="W48" s="53"/>
      <c r="X48" s="53"/>
      <c r="Y48" s="53"/>
      <c r="Z48" s="54"/>
    </row>
    <row r="49" spans="2:26" ht="28.5" x14ac:dyDescent="0.25">
      <c r="B49" s="55" t="s">
        <v>102</v>
      </c>
      <c r="C49" s="56" t="s">
        <v>103</v>
      </c>
      <c r="D49" s="57" t="s">
        <v>84</v>
      </c>
      <c r="E49" s="58">
        <f>1</f>
        <v>1</v>
      </c>
      <c r="F49" s="59"/>
      <c r="G49" s="53"/>
      <c r="H49" s="53"/>
      <c r="I49" s="53"/>
      <c r="J49" s="53"/>
      <c r="K49" s="53"/>
      <c r="L49" s="53"/>
      <c r="M49" s="53"/>
      <c r="N49" s="53"/>
      <c r="O49" s="53"/>
      <c r="P49" s="53"/>
      <c r="Q49" s="53"/>
      <c r="R49" s="54"/>
      <c r="S49" s="61"/>
      <c r="T49" s="54"/>
      <c r="U49" s="59"/>
      <c r="V49" s="53"/>
      <c r="W49" s="53"/>
      <c r="X49" s="53"/>
      <c r="Y49" s="53"/>
      <c r="Z49" s="54"/>
    </row>
    <row r="50" spans="2:26" x14ac:dyDescent="0.25">
      <c r="B50" s="55" t="s">
        <v>104</v>
      </c>
      <c r="C50" s="56" t="s">
        <v>105</v>
      </c>
      <c r="D50" s="57" t="s">
        <v>49</v>
      </c>
      <c r="E50" s="58">
        <f>6.54</f>
        <v>6.54</v>
      </c>
      <c r="F50" s="59"/>
      <c r="G50" s="53"/>
      <c r="H50" s="53"/>
      <c r="I50" s="53"/>
      <c r="J50" s="53"/>
      <c r="K50" s="53"/>
      <c r="L50" s="53"/>
      <c r="M50" s="53"/>
      <c r="N50" s="53"/>
      <c r="O50" s="53"/>
      <c r="P50" s="53"/>
      <c r="Q50" s="53"/>
      <c r="R50" s="53"/>
      <c r="S50" s="54"/>
      <c r="T50" s="61"/>
      <c r="U50" s="54"/>
      <c r="V50" s="59"/>
      <c r="W50" s="53"/>
      <c r="X50" s="53"/>
      <c r="Y50" s="53"/>
      <c r="Z50" s="54"/>
    </row>
    <row r="51" spans="2:26" ht="28.5" x14ac:dyDescent="0.25">
      <c r="B51" s="55" t="s">
        <v>106</v>
      </c>
      <c r="C51" s="56" t="s">
        <v>107</v>
      </c>
      <c r="D51" s="57" t="s">
        <v>49</v>
      </c>
      <c r="E51" s="58">
        <f>12.7</f>
        <v>12.7</v>
      </c>
      <c r="F51" s="59"/>
      <c r="G51" s="53"/>
      <c r="H51" s="53"/>
      <c r="I51" s="53"/>
      <c r="J51" s="53"/>
      <c r="K51" s="53"/>
      <c r="L51" s="53"/>
      <c r="M51" s="53"/>
      <c r="N51" s="53"/>
      <c r="O51" s="53"/>
      <c r="P51" s="53"/>
      <c r="Q51" s="53"/>
      <c r="R51" s="53"/>
      <c r="S51" s="53"/>
      <c r="T51" s="54"/>
      <c r="U51" s="61"/>
      <c r="V51" s="54"/>
      <c r="W51" s="59"/>
      <c r="X51" s="53"/>
      <c r="Y51" s="53"/>
      <c r="Z51" s="54"/>
    </row>
    <row r="52" spans="2:26" x14ac:dyDescent="0.25">
      <c r="B52" s="55" t="s">
        <v>108</v>
      </c>
      <c r="C52" s="56" t="s">
        <v>109</v>
      </c>
      <c r="D52" s="57" t="s">
        <v>49</v>
      </c>
      <c r="E52" s="58">
        <f>10.57</f>
        <v>10.57</v>
      </c>
      <c r="F52" s="59"/>
      <c r="G52" s="53"/>
      <c r="H52" s="53"/>
      <c r="I52" s="53"/>
      <c r="J52" s="53"/>
      <c r="K52" s="53"/>
      <c r="L52" s="53"/>
      <c r="M52" s="53"/>
      <c r="N52" s="53"/>
      <c r="O52" s="53"/>
      <c r="P52" s="53"/>
      <c r="Q52" s="53"/>
      <c r="R52" s="53"/>
      <c r="S52" s="54"/>
      <c r="T52" s="61"/>
      <c r="U52" s="54"/>
      <c r="V52" s="59"/>
      <c r="W52" s="53"/>
      <c r="X52" s="53"/>
      <c r="Y52" s="53"/>
      <c r="Z52" s="54"/>
    </row>
    <row r="53" spans="2:26" x14ac:dyDescent="0.25">
      <c r="B53" s="48" t="s">
        <v>40</v>
      </c>
      <c r="C53" s="49" t="s">
        <v>110</v>
      </c>
      <c r="D53" s="50"/>
      <c r="E53" s="51"/>
      <c r="F53" s="52"/>
      <c r="G53" s="53"/>
      <c r="H53" s="53"/>
      <c r="I53" s="53"/>
      <c r="J53" s="53"/>
      <c r="K53" s="53"/>
      <c r="L53" s="53"/>
      <c r="M53" s="53"/>
      <c r="N53" s="53"/>
      <c r="O53" s="53"/>
      <c r="P53" s="53"/>
      <c r="Q53" s="53"/>
      <c r="R53" s="53"/>
      <c r="S53" s="53"/>
      <c r="T53" s="53"/>
      <c r="U53" s="53"/>
      <c r="V53" s="53"/>
      <c r="W53" s="53"/>
      <c r="X53" s="53"/>
      <c r="Y53" s="53"/>
      <c r="Z53" s="54"/>
    </row>
    <row r="54" spans="2:26" x14ac:dyDescent="0.25">
      <c r="B54" s="55" t="s">
        <v>111</v>
      </c>
      <c r="C54" s="56" t="s">
        <v>112</v>
      </c>
      <c r="D54" s="57" t="s">
        <v>44</v>
      </c>
      <c r="E54" s="58">
        <f>148.94</f>
        <v>148.94</v>
      </c>
      <c r="F54" s="59"/>
      <c r="G54" s="53"/>
      <c r="H54" s="53"/>
      <c r="I54" s="53"/>
      <c r="J54" s="53"/>
      <c r="K54" s="53"/>
      <c r="L54" s="53"/>
      <c r="M54" s="53"/>
      <c r="N54" s="53"/>
      <c r="O54" s="53"/>
      <c r="P54" s="53"/>
      <c r="Q54" s="53"/>
      <c r="R54" s="53"/>
      <c r="S54" s="53"/>
      <c r="T54" s="53"/>
      <c r="U54" s="53"/>
      <c r="V54" s="54"/>
      <c r="W54" s="61"/>
      <c r="X54" s="53"/>
      <c r="Y54" s="54"/>
      <c r="Z54" s="70"/>
    </row>
    <row r="55" spans="2:26" x14ac:dyDescent="0.25">
      <c r="B55" s="55" t="s">
        <v>113</v>
      </c>
      <c r="C55" s="56" t="s">
        <v>114</v>
      </c>
      <c r="D55" s="57" t="s">
        <v>44</v>
      </c>
      <c r="E55" s="58">
        <f>11.09</f>
        <v>11.09</v>
      </c>
      <c r="F55" s="59"/>
      <c r="G55" s="53"/>
      <c r="H55" s="53"/>
      <c r="I55" s="53"/>
      <c r="J55" s="53"/>
      <c r="K55" s="53"/>
      <c r="L55" s="53"/>
      <c r="M55" s="53"/>
      <c r="N55" s="53"/>
      <c r="O55" s="53"/>
      <c r="P55" s="53"/>
      <c r="Q55" s="53"/>
      <c r="R55" s="53"/>
      <c r="S55" s="53"/>
      <c r="T55" s="53"/>
      <c r="U55" s="53"/>
      <c r="V55" s="54"/>
      <c r="W55" s="61"/>
      <c r="X55" s="53"/>
      <c r="Y55" s="54"/>
      <c r="Z55" s="70"/>
    </row>
    <row r="56" spans="2:26" x14ac:dyDescent="0.25">
      <c r="B56" s="55" t="s">
        <v>115</v>
      </c>
      <c r="C56" s="56" t="s">
        <v>116</v>
      </c>
      <c r="D56" s="57" t="s">
        <v>44</v>
      </c>
      <c r="E56" s="58">
        <f>5.2</f>
        <v>5.2</v>
      </c>
      <c r="F56" s="59"/>
      <c r="G56" s="53"/>
      <c r="H56" s="53"/>
      <c r="I56" s="53"/>
      <c r="J56" s="53"/>
      <c r="K56" s="53"/>
      <c r="L56" s="53"/>
      <c r="M56" s="53"/>
      <c r="N56" s="53"/>
      <c r="O56" s="53"/>
      <c r="P56" s="53"/>
      <c r="Q56" s="53"/>
      <c r="R56" s="53"/>
      <c r="S56" s="53"/>
      <c r="T56" s="53"/>
      <c r="U56" s="54"/>
      <c r="V56" s="61"/>
      <c r="W56" s="54"/>
      <c r="X56" s="59"/>
      <c r="Y56" s="53"/>
      <c r="Z56" s="54"/>
    </row>
    <row r="57" spans="2:26" ht="28.5" x14ac:dyDescent="0.25">
      <c r="B57" s="55" t="s">
        <v>117</v>
      </c>
      <c r="C57" s="56" t="s">
        <v>118</v>
      </c>
      <c r="D57" s="57" t="s">
        <v>44</v>
      </c>
      <c r="E57" s="58">
        <f>9.66</f>
        <v>9.66</v>
      </c>
      <c r="F57" s="59"/>
      <c r="G57" s="53"/>
      <c r="H57" s="53"/>
      <c r="I57" s="53"/>
      <c r="J57" s="53"/>
      <c r="K57" s="53"/>
      <c r="L57" s="53"/>
      <c r="M57" s="53"/>
      <c r="N57" s="53"/>
      <c r="O57" s="53"/>
      <c r="P57" s="53"/>
      <c r="Q57" s="53"/>
      <c r="R57" s="53"/>
      <c r="S57" s="53"/>
      <c r="T57" s="53"/>
      <c r="U57" s="53"/>
      <c r="V57" s="54"/>
      <c r="W57" s="61"/>
      <c r="X57" s="53"/>
      <c r="Y57" s="54"/>
      <c r="Z57" s="70"/>
    </row>
    <row r="58" spans="2:26" x14ac:dyDescent="0.25">
      <c r="B58" s="55" t="s">
        <v>119</v>
      </c>
      <c r="C58" s="56" t="s">
        <v>120</v>
      </c>
      <c r="D58" s="57" t="s">
        <v>44</v>
      </c>
      <c r="E58" s="58">
        <f>157.57</f>
        <v>157.57</v>
      </c>
      <c r="F58" s="59"/>
      <c r="G58" s="53"/>
      <c r="H58" s="53"/>
      <c r="I58" s="53"/>
      <c r="J58" s="53"/>
      <c r="K58" s="53"/>
      <c r="L58" s="53"/>
      <c r="M58" s="53"/>
      <c r="N58" s="53"/>
      <c r="O58" s="53"/>
      <c r="P58" s="53"/>
      <c r="Q58" s="53"/>
      <c r="R58" s="53"/>
      <c r="S58" s="53"/>
      <c r="T58" s="53"/>
      <c r="U58" s="53"/>
      <c r="V58" s="54"/>
      <c r="W58" s="61"/>
      <c r="X58" s="53"/>
      <c r="Y58" s="54"/>
      <c r="Z58" s="70"/>
    </row>
    <row r="59" spans="2:26" x14ac:dyDescent="0.25">
      <c r="B59" s="55" t="s">
        <v>121</v>
      </c>
      <c r="C59" s="56" t="s">
        <v>122</v>
      </c>
      <c r="D59" s="57" t="s">
        <v>44</v>
      </c>
      <c r="E59" s="58">
        <f>9.86</f>
        <v>9.86</v>
      </c>
      <c r="F59" s="59"/>
      <c r="G59" s="53"/>
      <c r="H59" s="53"/>
      <c r="I59" s="53"/>
      <c r="J59" s="53"/>
      <c r="K59" s="53"/>
      <c r="L59" s="53"/>
      <c r="M59" s="53"/>
      <c r="N59" s="53"/>
      <c r="O59" s="53"/>
      <c r="P59" s="53"/>
      <c r="Q59" s="53"/>
      <c r="R59" s="53"/>
      <c r="S59" s="53"/>
      <c r="T59" s="53"/>
      <c r="U59" s="53"/>
      <c r="V59" s="53"/>
      <c r="W59" s="54"/>
      <c r="X59" s="61"/>
      <c r="Y59" s="54"/>
      <c r="Z59" s="70"/>
    </row>
    <row r="60" spans="2:26" x14ac:dyDescent="0.25">
      <c r="B60" s="55" t="s">
        <v>123</v>
      </c>
      <c r="C60" s="56" t="s">
        <v>124</v>
      </c>
      <c r="D60" s="57" t="s">
        <v>44</v>
      </c>
      <c r="E60" s="58">
        <f>5.19</f>
        <v>5.19</v>
      </c>
      <c r="F60" s="59"/>
      <c r="G60" s="53"/>
      <c r="H60" s="53"/>
      <c r="I60" s="53"/>
      <c r="J60" s="53"/>
      <c r="K60" s="53"/>
      <c r="L60" s="53"/>
      <c r="M60" s="53"/>
      <c r="N60" s="53"/>
      <c r="O60" s="53"/>
      <c r="P60" s="53"/>
      <c r="Q60" s="53"/>
      <c r="R60" s="53"/>
      <c r="S60" s="53"/>
      <c r="T60" s="53"/>
      <c r="U60" s="54"/>
      <c r="V60" s="61"/>
      <c r="W60" s="54"/>
      <c r="X60" s="59"/>
      <c r="Y60" s="53"/>
      <c r="Z60" s="54"/>
    </row>
    <row r="61" spans="2:26" x14ac:dyDescent="0.25">
      <c r="B61" s="55" t="s">
        <v>125</v>
      </c>
      <c r="C61" s="56" t="s">
        <v>126</v>
      </c>
      <c r="D61" s="57" t="s">
        <v>49</v>
      </c>
      <c r="E61" s="58">
        <f>2</f>
        <v>2</v>
      </c>
      <c r="F61" s="59"/>
      <c r="G61" s="53"/>
      <c r="H61" s="53"/>
      <c r="I61" s="53"/>
      <c r="J61" s="53"/>
      <c r="K61" s="53"/>
      <c r="L61" s="53"/>
      <c r="M61" s="53"/>
      <c r="N61" s="53"/>
      <c r="O61" s="53"/>
      <c r="P61" s="53"/>
      <c r="Q61" s="53"/>
      <c r="R61" s="53"/>
      <c r="S61" s="53"/>
      <c r="T61" s="53"/>
      <c r="U61" s="54"/>
      <c r="V61" s="61"/>
      <c r="W61" s="54"/>
      <c r="X61" s="59"/>
      <c r="Y61" s="53"/>
      <c r="Z61" s="54"/>
    </row>
    <row r="62" spans="2:26" x14ac:dyDescent="0.25">
      <c r="B62" s="48" t="s">
        <v>40</v>
      </c>
      <c r="C62" s="49" t="s">
        <v>127</v>
      </c>
      <c r="D62" s="50"/>
      <c r="E62" s="51"/>
      <c r="F62" s="52"/>
      <c r="G62" s="53"/>
      <c r="H62" s="53"/>
      <c r="I62" s="53"/>
      <c r="J62" s="53"/>
      <c r="K62" s="53"/>
      <c r="L62" s="53"/>
      <c r="M62" s="53"/>
      <c r="N62" s="53"/>
      <c r="O62" s="53"/>
      <c r="P62" s="53"/>
      <c r="Q62" s="53"/>
      <c r="R62" s="53"/>
      <c r="S62" s="53"/>
      <c r="T62" s="53"/>
      <c r="U62" s="53"/>
      <c r="V62" s="53"/>
      <c r="W62" s="53"/>
      <c r="X62" s="53"/>
      <c r="Y62" s="53"/>
      <c r="Z62" s="54"/>
    </row>
    <row r="63" spans="2:26" x14ac:dyDescent="0.25">
      <c r="B63" s="55" t="s">
        <v>128</v>
      </c>
      <c r="C63" s="56" t="s">
        <v>129</v>
      </c>
      <c r="D63" s="57" t="s">
        <v>84</v>
      </c>
      <c r="E63" s="58">
        <f>12</f>
        <v>12</v>
      </c>
      <c r="F63" s="59"/>
      <c r="G63" s="53"/>
      <c r="H63" s="53"/>
      <c r="I63" s="53"/>
      <c r="J63" s="53"/>
      <c r="K63" s="53"/>
      <c r="L63" s="53"/>
      <c r="M63" s="53"/>
      <c r="N63" s="54"/>
      <c r="O63" s="61"/>
      <c r="P63" s="54"/>
      <c r="Q63" s="59"/>
      <c r="R63" s="53"/>
      <c r="S63" s="53"/>
      <c r="T63" s="53"/>
      <c r="U63" s="53"/>
      <c r="V63" s="53"/>
      <c r="W63" s="53"/>
      <c r="X63" s="53"/>
      <c r="Y63" s="53"/>
      <c r="Z63" s="54"/>
    </row>
    <row r="64" spans="2:26" ht="28.5" x14ac:dyDescent="0.25">
      <c r="B64" s="55" t="s">
        <v>130</v>
      </c>
      <c r="C64" s="56" t="s">
        <v>131</v>
      </c>
      <c r="D64" s="57" t="s">
        <v>84</v>
      </c>
      <c r="E64" s="58">
        <f>8</f>
        <v>8</v>
      </c>
      <c r="F64" s="59"/>
      <c r="G64" s="53"/>
      <c r="H64" s="53"/>
      <c r="I64" s="53"/>
      <c r="J64" s="53"/>
      <c r="K64" s="53"/>
      <c r="L64" s="53"/>
      <c r="M64" s="53"/>
      <c r="N64" s="54"/>
      <c r="O64" s="61"/>
      <c r="P64" s="54"/>
      <c r="Q64" s="59"/>
      <c r="R64" s="53"/>
      <c r="S64" s="53"/>
      <c r="T64" s="53"/>
      <c r="U64" s="53"/>
      <c r="V64" s="53"/>
      <c r="W64" s="53"/>
      <c r="X64" s="53"/>
      <c r="Y64" s="53"/>
      <c r="Z64" s="54"/>
    </row>
    <row r="65" spans="2:26" ht="57" x14ac:dyDescent="0.25">
      <c r="B65" s="55" t="s">
        <v>132</v>
      </c>
      <c r="C65" s="56" t="s">
        <v>133</v>
      </c>
      <c r="D65" s="57" t="s">
        <v>84</v>
      </c>
      <c r="E65" s="58">
        <f>14</f>
        <v>14</v>
      </c>
      <c r="F65" s="59"/>
      <c r="G65" s="53"/>
      <c r="H65" s="53"/>
      <c r="I65" s="53"/>
      <c r="J65" s="53"/>
      <c r="K65" s="53"/>
      <c r="L65" s="53"/>
      <c r="M65" s="53"/>
      <c r="N65" s="53"/>
      <c r="O65" s="53"/>
      <c r="P65" s="53"/>
      <c r="Q65" s="53"/>
      <c r="R65" s="53"/>
      <c r="S65" s="53"/>
      <c r="T65" s="53"/>
      <c r="U65" s="54"/>
      <c r="V65" s="61"/>
      <c r="W65" s="53"/>
      <c r="X65" s="54"/>
      <c r="Y65" s="59"/>
      <c r="Z65" s="54"/>
    </row>
    <row r="66" spans="2:26" ht="28.5" x14ac:dyDescent="0.25">
      <c r="B66" s="55" t="s">
        <v>134</v>
      </c>
      <c r="C66" s="56" t="s">
        <v>135</v>
      </c>
      <c r="D66" s="57" t="s">
        <v>84</v>
      </c>
      <c r="E66" s="58">
        <f>8</f>
        <v>8</v>
      </c>
      <c r="F66" s="59"/>
      <c r="G66" s="53"/>
      <c r="H66" s="53"/>
      <c r="I66" s="53"/>
      <c r="J66" s="53"/>
      <c r="K66" s="53"/>
      <c r="L66" s="53"/>
      <c r="M66" s="53"/>
      <c r="N66" s="53"/>
      <c r="O66" s="53"/>
      <c r="P66" s="53"/>
      <c r="Q66" s="53"/>
      <c r="R66" s="53"/>
      <c r="S66" s="53"/>
      <c r="T66" s="53"/>
      <c r="U66" s="53"/>
      <c r="V66" s="53"/>
      <c r="W66" s="54"/>
      <c r="X66" s="61"/>
      <c r="Y66" s="54"/>
      <c r="Z66" s="70"/>
    </row>
    <row r="67" spans="2:26" ht="28.5" x14ac:dyDescent="0.25">
      <c r="B67" s="55" t="s">
        <v>136</v>
      </c>
      <c r="C67" s="56" t="s">
        <v>137</v>
      </c>
      <c r="D67" s="57" t="s">
        <v>84</v>
      </c>
      <c r="E67" s="58">
        <f>2</f>
        <v>2</v>
      </c>
      <c r="F67" s="59"/>
      <c r="G67" s="53"/>
      <c r="H67" s="53"/>
      <c r="I67" s="53"/>
      <c r="J67" s="53"/>
      <c r="K67" s="53"/>
      <c r="L67" s="53"/>
      <c r="M67" s="53"/>
      <c r="N67" s="53"/>
      <c r="O67" s="53"/>
      <c r="P67" s="53"/>
      <c r="Q67" s="53"/>
      <c r="R67" s="53"/>
      <c r="S67" s="53"/>
      <c r="T67" s="53"/>
      <c r="U67" s="53"/>
      <c r="V67" s="53"/>
      <c r="W67" s="54"/>
      <c r="X67" s="61"/>
      <c r="Y67" s="54"/>
      <c r="Z67" s="70"/>
    </row>
    <row r="68" spans="2:26" ht="28.5" x14ac:dyDescent="0.25">
      <c r="B68" s="55" t="s">
        <v>138</v>
      </c>
      <c r="C68" s="56" t="s">
        <v>139</v>
      </c>
      <c r="D68" s="57" t="s">
        <v>84</v>
      </c>
      <c r="E68" s="58">
        <f>4</f>
        <v>4</v>
      </c>
      <c r="F68" s="59"/>
      <c r="G68" s="53"/>
      <c r="H68" s="53"/>
      <c r="I68" s="53"/>
      <c r="J68" s="53"/>
      <c r="K68" s="53"/>
      <c r="L68" s="53"/>
      <c r="M68" s="53"/>
      <c r="N68" s="53"/>
      <c r="O68" s="53"/>
      <c r="P68" s="53"/>
      <c r="Q68" s="53"/>
      <c r="R68" s="53"/>
      <c r="S68" s="53"/>
      <c r="T68" s="53"/>
      <c r="U68" s="53"/>
      <c r="V68" s="53"/>
      <c r="W68" s="54"/>
      <c r="X68" s="61"/>
      <c r="Y68" s="54"/>
      <c r="Z68" s="70"/>
    </row>
    <row r="69" spans="2:26" x14ac:dyDescent="0.25">
      <c r="B69" s="55" t="s">
        <v>140</v>
      </c>
      <c r="C69" s="56" t="s">
        <v>141</v>
      </c>
      <c r="D69" s="57" t="s">
        <v>84</v>
      </c>
      <c r="E69" s="58">
        <f>2</f>
        <v>2</v>
      </c>
      <c r="F69" s="59"/>
      <c r="G69" s="53"/>
      <c r="H69" s="53"/>
      <c r="I69" s="53"/>
      <c r="J69" s="53"/>
      <c r="K69" s="53"/>
      <c r="L69" s="53"/>
      <c r="M69" s="53"/>
      <c r="N69" s="53"/>
      <c r="O69" s="53"/>
      <c r="P69" s="53"/>
      <c r="Q69" s="53"/>
      <c r="R69" s="53"/>
      <c r="S69" s="53"/>
      <c r="T69" s="53"/>
      <c r="U69" s="53"/>
      <c r="V69" s="53"/>
      <c r="W69" s="53"/>
      <c r="X69" s="54"/>
      <c r="Y69" s="61"/>
      <c r="Z69" s="54"/>
    </row>
    <row r="70" spans="2:26" ht="28.5" x14ac:dyDescent="0.25">
      <c r="B70" s="55" t="s">
        <v>142</v>
      </c>
      <c r="C70" s="56" t="s">
        <v>143</v>
      </c>
      <c r="D70" s="57" t="s">
        <v>84</v>
      </c>
      <c r="E70" s="58">
        <f>11</f>
        <v>11</v>
      </c>
      <c r="F70" s="59"/>
      <c r="G70" s="53"/>
      <c r="H70" s="53"/>
      <c r="I70" s="53"/>
      <c r="J70" s="53"/>
      <c r="K70" s="53"/>
      <c r="L70" s="53"/>
      <c r="M70" s="53"/>
      <c r="N70" s="53"/>
      <c r="O70" s="53"/>
      <c r="P70" s="53"/>
      <c r="Q70" s="53"/>
      <c r="R70" s="53"/>
      <c r="S70" s="53"/>
      <c r="T70" s="53"/>
      <c r="U70" s="54"/>
      <c r="V70" s="61"/>
      <c r="W70" s="53"/>
      <c r="X70" s="54"/>
      <c r="Y70" s="59"/>
      <c r="Z70" s="54"/>
    </row>
    <row r="71" spans="2:26" ht="28.5" x14ac:dyDescent="0.25">
      <c r="B71" s="55" t="s">
        <v>144</v>
      </c>
      <c r="C71" s="56" t="s">
        <v>145</v>
      </c>
      <c r="D71" s="57" t="s">
        <v>84</v>
      </c>
      <c r="E71" s="58">
        <f>4</f>
        <v>4</v>
      </c>
      <c r="F71" s="59"/>
      <c r="G71" s="53"/>
      <c r="H71" s="53"/>
      <c r="I71" s="53"/>
      <c r="J71" s="53"/>
      <c r="K71" s="53"/>
      <c r="L71" s="53"/>
      <c r="M71" s="53"/>
      <c r="N71" s="53"/>
      <c r="O71" s="53"/>
      <c r="P71" s="53"/>
      <c r="Q71" s="53"/>
      <c r="R71" s="53"/>
      <c r="S71" s="53"/>
      <c r="T71" s="53"/>
      <c r="U71" s="54"/>
      <c r="V71" s="61"/>
      <c r="W71" s="53"/>
      <c r="X71" s="54"/>
      <c r="Y71" s="59"/>
      <c r="Z71" s="54"/>
    </row>
    <row r="72" spans="2:26" ht="28.5" x14ac:dyDescent="0.25">
      <c r="B72" s="55" t="s">
        <v>146</v>
      </c>
      <c r="C72" s="56" t="s">
        <v>147</v>
      </c>
      <c r="D72" s="57" t="s">
        <v>84</v>
      </c>
      <c r="E72" s="58">
        <f>6</f>
        <v>6</v>
      </c>
      <c r="F72" s="59"/>
      <c r="G72" s="53"/>
      <c r="H72" s="53"/>
      <c r="I72" s="53"/>
      <c r="J72" s="53"/>
      <c r="K72" s="53"/>
      <c r="L72" s="53"/>
      <c r="M72" s="53"/>
      <c r="N72" s="53"/>
      <c r="O72" s="53"/>
      <c r="P72" s="53"/>
      <c r="Q72" s="53"/>
      <c r="R72" s="53"/>
      <c r="S72" s="53"/>
      <c r="T72" s="53"/>
      <c r="U72" s="54"/>
      <c r="V72" s="61"/>
      <c r="W72" s="53"/>
      <c r="X72" s="54"/>
      <c r="Y72" s="59"/>
      <c r="Z72" s="54"/>
    </row>
    <row r="73" spans="2:26" ht="28.5" x14ac:dyDescent="0.25">
      <c r="B73" s="55" t="s">
        <v>148</v>
      </c>
      <c r="C73" s="56" t="s">
        <v>149</v>
      </c>
      <c r="D73" s="57" t="s">
        <v>92</v>
      </c>
      <c r="E73" s="58">
        <f>40.36</f>
        <v>40.36</v>
      </c>
      <c r="F73" s="59"/>
      <c r="G73" s="53"/>
      <c r="H73" s="53"/>
      <c r="I73" s="53"/>
      <c r="J73" s="53"/>
      <c r="K73" s="53"/>
      <c r="L73" s="53"/>
      <c r="M73" s="53"/>
      <c r="N73" s="53"/>
      <c r="O73" s="53"/>
      <c r="P73" s="53"/>
      <c r="Q73" s="53"/>
      <c r="R73" s="53"/>
      <c r="S73" s="53"/>
      <c r="T73" s="54"/>
      <c r="U73" s="61"/>
      <c r="V73" s="54"/>
      <c r="W73" s="59"/>
      <c r="X73" s="53"/>
      <c r="Y73" s="53"/>
      <c r="Z73" s="54"/>
    </row>
    <row r="74" spans="2:26" x14ac:dyDescent="0.25">
      <c r="B74" s="55" t="s">
        <v>150</v>
      </c>
      <c r="C74" s="56" t="s">
        <v>151</v>
      </c>
      <c r="D74" s="57" t="s">
        <v>84</v>
      </c>
      <c r="E74" s="58">
        <f>5</f>
        <v>5</v>
      </c>
      <c r="F74" s="59"/>
      <c r="G74" s="53"/>
      <c r="H74" s="53"/>
      <c r="I74" s="53"/>
      <c r="J74" s="53"/>
      <c r="K74" s="53"/>
      <c r="L74" s="53"/>
      <c r="M74" s="53"/>
      <c r="N74" s="53"/>
      <c r="O74" s="53"/>
      <c r="P74" s="53"/>
      <c r="Q74" s="53"/>
      <c r="R74" s="53"/>
      <c r="S74" s="53"/>
      <c r="T74" s="53"/>
      <c r="U74" s="53"/>
      <c r="V74" s="54"/>
      <c r="W74" s="61"/>
      <c r="X74" s="54"/>
      <c r="Y74" s="59"/>
      <c r="Z74" s="54"/>
    </row>
    <row r="75" spans="2:26" x14ac:dyDescent="0.25">
      <c r="B75" s="55" t="s">
        <v>152</v>
      </c>
      <c r="C75" s="56" t="s">
        <v>153</v>
      </c>
      <c r="D75" s="57" t="s">
        <v>84</v>
      </c>
      <c r="E75" s="58">
        <f t="shared" ref="E75:E76" si="1">2</f>
        <v>2</v>
      </c>
      <c r="F75" s="59"/>
      <c r="G75" s="53"/>
      <c r="H75" s="53"/>
      <c r="I75" s="53"/>
      <c r="J75" s="53"/>
      <c r="K75" s="53"/>
      <c r="L75" s="53"/>
      <c r="M75" s="53"/>
      <c r="N75" s="53"/>
      <c r="O75" s="53"/>
      <c r="P75" s="53"/>
      <c r="Q75" s="53"/>
      <c r="R75" s="53"/>
      <c r="S75" s="53"/>
      <c r="T75" s="53"/>
      <c r="U75" s="53"/>
      <c r="V75" s="54"/>
      <c r="W75" s="61"/>
      <c r="X75" s="54"/>
      <c r="Y75" s="59"/>
      <c r="Z75" s="54"/>
    </row>
    <row r="76" spans="2:26" x14ac:dyDescent="0.25">
      <c r="B76" s="55" t="s">
        <v>154</v>
      </c>
      <c r="C76" s="56" t="s">
        <v>155</v>
      </c>
      <c r="D76" s="57" t="s">
        <v>84</v>
      </c>
      <c r="E76" s="58">
        <f t="shared" si="1"/>
        <v>2</v>
      </c>
      <c r="F76" s="59"/>
      <c r="G76" s="53"/>
      <c r="H76" s="53"/>
      <c r="I76" s="53"/>
      <c r="J76" s="53"/>
      <c r="K76" s="53"/>
      <c r="L76" s="53"/>
      <c r="M76" s="53"/>
      <c r="N76" s="53"/>
      <c r="O76" s="53"/>
      <c r="P76" s="53"/>
      <c r="Q76" s="53"/>
      <c r="R76" s="53"/>
      <c r="S76" s="53"/>
      <c r="T76" s="53"/>
      <c r="U76" s="53"/>
      <c r="V76" s="54"/>
      <c r="W76" s="61"/>
      <c r="X76" s="54"/>
      <c r="Y76" s="59"/>
      <c r="Z76" s="54"/>
    </row>
    <row r="77" spans="2:26" x14ac:dyDescent="0.25">
      <c r="B77" s="55" t="s">
        <v>156</v>
      </c>
      <c r="C77" s="56" t="s">
        <v>157</v>
      </c>
      <c r="D77" s="57" t="s">
        <v>44</v>
      </c>
      <c r="E77" s="58">
        <f>1.53</f>
        <v>1.53</v>
      </c>
      <c r="F77" s="59"/>
      <c r="G77" s="53"/>
      <c r="H77" s="53"/>
      <c r="I77" s="53"/>
      <c r="J77" s="53"/>
      <c r="K77" s="53"/>
      <c r="L77" s="53"/>
      <c r="M77" s="53"/>
      <c r="N77" s="53"/>
      <c r="O77" s="53"/>
      <c r="P77" s="53"/>
      <c r="Q77" s="53"/>
      <c r="R77" s="53"/>
      <c r="S77" s="53"/>
      <c r="T77" s="53"/>
      <c r="U77" s="53"/>
      <c r="V77" s="53"/>
      <c r="W77" s="54"/>
      <c r="X77" s="61"/>
      <c r="Y77" s="53"/>
      <c r="Z77" s="54"/>
    </row>
    <row r="78" spans="2:26" x14ac:dyDescent="0.25">
      <c r="B78" s="55" t="s">
        <v>158</v>
      </c>
      <c r="C78" s="56" t="s">
        <v>159</v>
      </c>
      <c r="D78" s="57" t="s">
        <v>84</v>
      </c>
      <c r="E78" s="58">
        <f>3</f>
        <v>3</v>
      </c>
      <c r="F78" s="59"/>
      <c r="G78" s="53"/>
      <c r="H78" s="53"/>
      <c r="I78" s="53"/>
      <c r="J78" s="53"/>
      <c r="K78" s="53"/>
      <c r="L78" s="53"/>
      <c r="M78" s="53"/>
      <c r="N78" s="53"/>
      <c r="O78" s="53"/>
      <c r="P78" s="53"/>
      <c r="Q78" s="53"/>
      <c r="R78" s="53"/>
      <c r="S78" s="53"/>
      <c r="T78" s="53"/>
      <c r="U78" s="53"/>
      <c r="V78" s="53"/>
      <c r="W78" s="54"/>
      <c r="X78" s="61"/>
      <c r="Y78" s="53"/>
      <c r="Z78" s="54"/>
    </row>
    <row r="79" spans="2:26" x14ac:dyDescent="0.25">
      <c r="B79" s="55" t="s">
        <v>160</v>
      </c>
      <c r="C79" s="56" t="s">
        <v>161</v>
      </c>
      <c r="D79" s="57" t="s">
        <v>84</v>
      </c>
      <c r="E79" s="58">
        <f t="shared" ref="E79:E82" si="2">1</f>
        <v>1</v>
      </c>
      <c r="F79" s="59"/>
      <c r="G79" s="53"/>
      <c r="H79" s="53"/>
      <c r="I79" s="53"/>
      <c r="J79" s="53"/>
      <c r="K79" s="53"/>
      <c r="L79" s="53"/>
      <c r="M79" s="53"/>
      <c r="N79" s="54"/>
      <c r="O79" s="60"/>
      <c r="P79" s="59"/>
      <c r="Q79" s="53"/>
      <c r="R79" s="53"/>
      <c r="S79" s="53"/>
      <c r="T79" s="53"/>
      <c r="U79" s="53"/>
      <c r="V79" s="53"/>
      <c r="W79" s="53"/>
      <c r="X79" s="53"/>
      <c r="Y79" s="53"/>
      <c r="Z79" s="54"/>
    </row>
    <row r="80" spans="2:26" x14ac:dyDescent="0.25">
      <c r="B80" s="55" t="s">
        <v>162</v>
      </c>
      <c r="C80" s="56" t="s">
        <v>163</v>
      </c>
      <c r="D80" s="57" t="s">
        <v>84</v>
      </c>
      <c r="E80" s="58">
        <f t="shared" si="2"/>
        <v>1</v>
      </c>
      <c r="F80" s="59"/>
      <c r="G80" s="53"/>
      <c r="H80" s="53"/>
      <c r="I80" s="53"/>
      <c r="J80" s="53"/>
      <c r="K80" s="53"/>
      <c r="L80" s="53"/>
      <c r="M80" s="53"/>
      <c r="N80" s="53"/>
      <c r="O80" s="53"/>
      <c r="P80" s="53"/>
      <c r="Q80" s="53"/>
      <c r="R80" s="53"/>
      <c r="S80" s="53"/>
      <c r="T80" s="53"/>
      <c r="U80" s="53"/>
      <c r="V80" s="53"/>
      <c r="W80" s="54"/>
      <c r="X80" s="60"/>
      <c r="Y80" s="59"/>
      <c r="Z80" s="54"/>
    </row>
    <row r="81" spans="2:26" x14ac:dyDescent="0.25">
      <c r="B81" s="55" t="s">
        <v>164</v>
      </c>
      <c r="C81" s="56" t="s">
        <v>165</v>
      </c>
      <c r="D81" s="57" t="s">
        <v>84</v>
      </c>
      <c r="E81" s="58">
        <f t="shared" si="2"/>
        <v>1</v>
      </c>
      <c r="F81" s="59"/>
      <c r="G81" s="53"/>
      <c r="H81" s="53"/>
      <c r="I81" s="53"/>
      <c r="J81" s="53"/>
      <c r="K81" s="53"/>
      <c r="L81" s="53"/>
      <c r="M81" s="53"/>
      <c r="N81" s="53"/>
      <c r="O81" s="53"/>
      <c r="P81" s="53"/>
      <c r="Q81" s="53"/>
      <c r="R81" s="53"/>
      <c r="S81" s="53"/>
      <c r="T81" s="53"/>
      <c r="U81" s="53"/>
      <c r="V81" s="54"/>
      <c r="W81" s="60"/>
      <c r="X81" s="59"/>
      <c r="Y81" s="53"/>
      <c r="Z81" s="54"/>
    </row>
    <row r="82" spans="2:26" ht="28.5" x14ac:dyDescent="0.25">
      <c r="B82" s="55" t="s">
        <v>166</v>
      </c>
      <c r="C82" s="56" t="s">
        <v>167</v>
      </c>
      <c r="D82" s="57" t="s">
        <v>84</v>
      </c>
      <c r="E82" s="58">
        <f t="shared" si="2"/>
        <v>1</v>
      </c>
      <c r="F82" s="59"/>
      <c r="G82" s="53"/>
      <c r="H82" s="53"/>
      <c r="I82" s="53"/>
      <c r="J82" s="53"/>
      <c r="K82" s="53"/>
      <c r="L82" s="53"/>
      <c r="M82" s="53"/>
      <c r="N82" s="53"/>
      <c r="O82" s="53"/>
      <c r="P82" s="53"/>
      <c r="Q82" s="53"/>
      <c r="R82" s="53"/>
      <c r="S82" s="53"/>
      <c r="T82" s="53"/>
      <c r="U82" s="53"/>
      <c r="V82" s="54"/>
      <c r="W82" s="60"/>
      <c r="X82" s="59"/>
      <c r="Y82" s="53"/>
      <c r="Z82" s="54"/>
    </row>
    <row r="83" spans="2:26" x14ac:dyDescent="0.25">
      <c r="B83" s="55" t="s">
        <v>168</v>
      </c>
      <c r="C83" s="56" t="s">
        <v>169</v>
      </c>
      <c r="D83" s="57" t="s">
        <v>84</v>
      </c>
      <c r="E83" s="58">
        <f>10</f>
        <v>10</v>
      </c>
      <c r="F83" s="59"/>
      <c r="G83" s="53"/>
      <c r="H83" s="53"/>
      <c r="I83" s="53"/>
      <c r="J83" s="53"/>
      <c r="K83" s="53"/>
      <c r="L83" s="53"/>
      <c r="M83" s="53"/>
      <c r="N83" s="53"/>
      <c r="O83" s="53"/>
      <c r="P83" s="53"/>
      <c r="Q83" s="54"/>
      <c r="R83" s="60"/>
      <c r="S83" s="59"/>
      <c r="T83" s="53"/>
      <c r="U83" s="53"/>
      <c r="V83" s="53"/>
      <c r="W83" s="53"/>
      <c r="X83" s="53"/>
      <c r="Y83" s="53"/>
      <c r="Z83" s="54"/>
    </row>
    <row r="84" spans="2:26" x14ac:dyDescent="0.25">
      <c r="B84" s="48" t="s">
        <v>40</v>
      </c>
      <c r="C84" s="49" t="s">
        <v>170</v>
      </c>
      <c r="D84" s="50"/>
      <c r="E84" s="51"/>
      <c r="F84" s="52"/>
      <c r="G84" s="53"/>
      <c r="H84" s="53"/>
      <c r="I84" s="53"/>
      <c r="J84" s="53"/>
      <c r="K84" s="53"/>
      <c r="L84" s="53"/>
      <c r="M84" s="53"/>
      <c r="N84" s="53"/>
      <c r="O84" s="53"/>
      <c r="P84" s="53"/>
      <c r="Q84" s="53"/>
      <c r="R84" s="53"/>
      <c r="S84" s="53"/>
      <c r="T84" s="53"/>
      <c r="U84" s="53"/>
      <c r="V84" s="53"/>
      <c r="W84" s="53"/>
      <c r="X84" s="53"/>
      <c r="Y84" s="53"/>
      <c r="Z84" s="54"/>
    </row>
    <row r="85" spans="2:26" x14ac:dyDescent="0.25">
      <c r="B85" s="55" t="s">
        <v>171</v>
      </c>
      <c r="C85" s="56" t="s">
        <v>172</v>
      </c>
      <c r="D85" s="57" t="s">
        <v>173</v>
      </c>
      <c r="E85" s="58">
        <f t="shared" ref="E85:E86" si="3">1</f>
        <v>1</v>
      </c>
      <c r="F85" s="59"/>
      <c r="G85" s="53"/>
      <c r="H85" s="53"/>
      <c r="I85" s="53"/>
      <c r="J85" s="53"/>
      <c r="K85" s="53"/>
      <c r="L85" s="53"/>
      <c r="M85" s="53"/>
      <c r="N85" s="53"/>
      <c r="O85" s="53"/>
      <c r="P85" s="53"/>
      <c r="Q85" s="53"/>
      <c r="R85" s="53"/>
      <c r="S85" s="53"/>
      <c r="T85" s="53"/>
      <c r="U85" s="53"/>
      <c r="V85" s="53"/>
      <c r="W85" s="53"/>
      <c r="X85" s="54"/>
      <c r="Y85" s="61"/>
      <c r="Z85" s="54"/>
    </row>
    <row r="86" spans="2:26" x14ac:dyDescent="0.25">
      <c r="B86" s="55" t="s">
        <v>174</v>
      </c>
      <c r="C86" s="56" t="s">
        <v>175</v>
      </c>
      <c r="D86" s="57" t="s">
        <v>173</v>
      </c>
      <c r="E86" s="58">
        <f t="shared" si="3"/>
        <v>1</v>
      </c>
      <c r="F86" s="59"/>
      <c r="G86" s="53"/>
      <c r="H86" s="53"/>
      <c r="I86" s="53"/>
      <c r="J86" s="53"/>
      <c r="K86" s="53"/>
      <c r="L86" s="53"/>
      <c r="M86" s="53"/>
      <c r="N86" s="53"/>
      <c r="O86" s="54"/>
      <c r="P86" s="61"/>
      <c r="Q86" s="53"/>
      <c r="R86" s="53"/>
      <c r="S86" s="53"/>
      <c r="T86" s="53"/>
      <c r="U86" s="53"/>
      <c r="V86" s="53"/>
      <c r="W86" s="53"/>
      <c r="X86" s="53"/>
      <c r="Y86" s="54"/>
      <c r="Z86" s="70"/>
    </row>
    <row r="87" spans="2:26" x14ac:dyDescent="0.25">
      <c r="B87" s="48" t="s">
        <v>40</v>
      </c>
      <c r="C87" s="49" t="s">
        <v>176</v>
      </c>
      <c r="D87" s="50"/>
      <c r="E87" s="51"/>
      <c r="F87" s="52"/>
      <c r="G87" s="53"/>
      <c r="H87" s="53"/>
      <c r="I87" s="53"/>
      <c r="J87" s="53"/>
      <c r="K87" s="53"/>
      <c r="L87" s="53"/>
      <c r="M87" s="53"/>
      <c r="N87" s="53"/>
      <c r="O87" s="53"/>
      <c r="P87" s="53"/>
      <c r="Q87" s="53"/>
      <c r="R87" s="53"/>
      <c r="S87" s="53"/>
      <c r="T87" s="53"/>
      <c r="U87" s="53"/>
      <c r="V87" s="53"/>
      <c r="W87" s="53"/>
      <c r="X87" s="53"/>
      <c r="Y87" s="53"/>
      <c r="Z87" s="54"/>
    </row>
    <row r="88" spans="2:26" ht="28.5" x14ac:dyDescent="0.25">
      <c r="B88" s="55" t="s">
        <v>177</v>
      </c>
      <c r="C88" s="56" t="s">
        <v>178</v>
      </c>
      <c r="D88" s="57" t="s">
        <v>173</v>
      </c>
      <c r="E88" s="58">
        <f t="shared" ref="E88:E90" si="4">1</f>
        <v>1</v>
      </c>
      <c r="F88" s="59"/>
      <c r="G88" s="53"/>
      <c r="H88" s="53"/>
      <c r="I88" s="53"/>
      <c r="J88" s="53"/>
      <c r="K88" s="53"/>
      <c r="L88" s="53"/>
      <c r="M88" s="53"/>
      <c r="N88" s="54"/>
      <c r="O88" s="60"/>
      <c r="P88" s="59"/>
      <c r="Q88" s="53"/>
      <c r="R88" s="53"/>
      <c r="S88" s="53"/>
      <c r="T88" s="53"/>
      <c r="U88" s="53"/>
      <c r="V88" s="53"/>
      <c r="W88" s="53"/>
      <c r="X88" s="53"/>
      <c r="Y88" s="53"/>
      <c r="Z88" s="54"/>
    </row>
    <row r="89" spans="2:26" x14ac:dyDescent="0.25">
      <c r="B89" s="55" t="s">
        <v>179</v>
      </c>
      <c r="C89" s="56" t="s">
        <v>180</v>
      </c>
      <c r="D89" s="57" t="s">
        <v>173</v>
      </c>
      <c r="E89" s="58">
        <f t="shared" si="4"/>
        <v>1</v>
      </c>
      <c r="F89" s="61"/>
      <c r="G89" s="53"/>
      <c r="H89" s="53"/>
      <c r="I89" s="53"/>
      <c r="J89" s="53"/>
      <c r="K89" s="53"/>
      <c r="L89" s="53"/>
      <c r="M89" s="53"/>
      <c r="N89" s="54"/>
      <c r="O89" s="59"/>
      <c r="P89" s="53"/>
      <c r="Q89" s="53"/>
      <c r="R89" s="53"/>
      <c r="S89" s="53"/>
      <c r="T89" s="53"/>
      <c r="U89" s="53"/>
      <c r="V89" s="53"/>
      <c r="W89" s="53"/>
      <c r="X89" s="53"/>
      <c r="Y89" s="53"/>
      <c r="Z89" s="54"/>
    </row>
    <row r="90" spans="2:26" ht="28.5" x14ac:dyDescent="0.25">
      <c r="B90" s="55" t="s">
        <v>181</v>
      </c>
      <c r="C90" s="56" t="s">
        <v>182</v>
      </c>
      <c r="D90" s="57" t="s">
        <v>173</v>
      </c>
      <c r="E90" s="58">
        <f t="shared" si="4"/>
        <v>1</v>
      </c>
      <c r="F90" s="59"/>
      <c r="G90" s="53"/>
      <c r="H90" s="53"/>
      <c r="I90" s="53"/>
      <c r="J90" s="53"/>
      <c r="K90" s="53"/>
      <c r="L90" s="53"/>
      <c r="M90" s="53"/>
      <c r="N90" s="54"/>
      <c r="O90" s="61"/>
      <c r="P90" s="53"/>
      <c r="Q90" s="53"/>
      <c r="R90" s="53"/>
      <c r="S90" s="53"/>
      <c r="T90" s="53"/>
      <c r="U90" s="53"/>
      <c r="V90" s="53"/>
      <c r="W90" s="53"/>
      <c r="X90" s="53"/>
      <c r="Y90" s="53"/>
      <c r="Z90" s="54"/>
    </row>
    <row r="91" spans="2:26" x14ac:dyDescent="0.25">
      <c r="B91" s="55" t="s">
        <v>183</v>
      </c>
      <c r="C91" s="56" t="s">
        <v>184</v>
      </c>
      <c r="D91" s="57" t="s">
        <v>84</v>
      </c>
      <c r="E91" s="58">
        <f>6</f>
        <v>6</v>
      </c>
      <c r="F91" s="59"/>
      <c r="G91" s="53"/>
      <c r="H91" s="53"/>
      <c r="I91" s="53"/>
      <c r="J91" s="53"/>
      <c r="K91" s="53"/>
      <c r="L91" s="53"/>
      <c r="M91" s="53"/>
      <c r="N91" s="53"/>
      <c r="O91" s="53"/>
      <c r="P91" s="53"/>
      <c r="Q91" s="53"/>
      <c r="R91" s="53"/>
      <c r="S91" s="53"/>
      <c r="T91" s="53"/>
      <c r="U91" s="53"/>
      <c r="V91" s="53"/>
      <c r="W91" s="54"/>
      <c r="X91" s="61"/>
      <c r="Y91" s="54"/>
      <c r="Z91" s="70"/>
    </row>
    <row r="92" spans="2:26" x14ac:dyDescent="0.25">
      <c r="B92" s="55" t="s">
        <v>185</v>
      </c>
      <c r="C92" s="56" t="s">
        <v>186</v>
      </c>
      <c r="D92" s="57" t="s">
        <v>84</v>
      </c>
      <c r="E92" s="58">
        <f t="shared" ref="E92:E93" si="5">1</f>
        <v>1</v>
      </c>
      <c r="F92" s="59"/>
      <c r="G92" s="53"/>
      <c r="H92" s="53"/>
      <c r="I92" s="53"/>
      <c r="J92" s="53"/>
      <c r="K92" s="53"/>
      <c r="L92" s="53"/>
      <c r="M92" s="53"/>
      <c r="N92" s="53"/>
      <c r="O92" s="53"/>
      <c r="P92" s="53"/>
      <c r="Q92" s="53"/>
      <c r="R92" s="53"/>
      <c r="S92" s="53"/>
      <c r="T92" s="53"/>
      <c r="U92" s="53"/>
      <c r="V92" s="53"/>
      <c r="W92" s="54"/>
      <c r="X92" s="61"/>
      <c r="Y92" s="54"/>
      <c r="Z92" s="70"/>
    </row>
    <row r="93" spans="2:26" ht="28.5" x14ac:dyDescent="0.25">
      <c r="B93" s="55" t="s">
        <v>187</v>
      </c>
      <c r="C93" s="56" t="s">
        <v>188</v>
      </c>
      <c r="D93" s="57" t="s">
        <v>84</v>
      </c>
      <c r="E93" s="58">
        <f t="shared" si="5"/>
        <v>1</v>
      </c>
      <c r="F93" s="59"/>
      <c r="G93" s="53"/>
      <c r="H93" s="53"/>
      <c r="I93" s="53"/>
      <c r="J93" s="53"/>
      <c r="K93" s="53"/>
      <c r="L93" s="53"/>
      <c r="M93" s="53"/>
      <c r="N93" s="53"/>
      <c r="O93" s="53"/>
      <c r="P93" s="53"/>
      <c r="Q93" s="53"/>
      <c r="R93" s="53"/>
      <c r="S93" s="53"/>
      <c r="T93" s="53"/>
      <c r="U93" s="53"/>
      <c r="V93" s="53"/>
      <c r="W93" s="54"/>
      <c r="X93" s="61"/>
      <c r="Y93" s="54"/>
      <c r="Z93" s="70"/>
    </row>
    <row r="94" spans="2:26" x14ac:dyDescent="0.25"/>
  </sheetData>
  <mergeCells count="197">
    <mergeCell ref="F91:W91"/>
    <mergeCell ref="X91:Y91"/>
    <mergeCell ref="F92:W92"/>
    <mergeCell ref="X92:Y92"/>
    <mergeCell ref="F93:W93"/>
    <mergeCell ref="X93:Y93"/>
    <mergeCell ref="F87:Z87"/>
    <mergeCell ref="F88:N88"/>
    <mergeCell ref="P88:Z88"/>
    <mergeCell ref="F89:N89"/>
    <mergeCell ref="O89:Z89"/>
    <mergeCell ref="F90:N90"/>
    <mergeCell ref="O90:Z90"/>
    <mergeCell ref="F83:Q83"/>
    <mergeCell ref="S83:Z83"/>
    <mergeCell ref="F84:Z84"/>
    <mergeCell ref="F85:X85"/>
    <mergeCell ref="Y85:Z85"/>
    <mergeCell ref="F86:O86"/>
    <mergeCell ref="P86:Y86"/>
    <mergeCell ref="F80:W80"/>
    <mergeCell ref="Y80:Z80"/>
    <mergeCell ref="F81:V81"/>
    <mergeCell ref="X81:Z81"/>
    <mergeCell ref="F82:V82"/>
    <mergeCell ref="X82:Z82"/>
    <mergeCell ref="F77:W77"/>
    <mergeCell ref="X77:Z77"/>
    <mergeCell ref="F78:W78"/>
    <mergeCell ref="X78:Z78"/>
    <mergeCell ref="F79:N79"/>
    <mergeCell ref="P79:Z79"/>
    <mergeCell ref="F75:V75"/>
    <mergeCell ref="W75:X75"/>
    <mergeCell ref="Y75:Z75"/>
    <mergeCell ref="F76:V76"/>
    <mergeCell ref="W76:X76"/>
    <mergeCell ref="Y76:Z76"/>
    <mergeCell ref="F73:T73"/>
    <mergeCell ref="U73:V73"/>
    <mergeCell ref="W73:Z73"/>
    <mergeCell ref="F74:V74"/>
    <mergeCell ref="W74:X74"/>
    <mergeCell ref="Y74:Z74"/>
    <mergeCell ref="F71:U71"/>
    <mergeCell ref="V71:X71"/>
    <mergeCell ref="Y71:Z71"/>
    <mergeCell ref="F72:U72"/>
    <mergeCell ref="V72:X72"/>
    <mergeCell ref="Y72:Z72"/>
    <mergeCell ref="F68:W68"/>
    <mergeCell ref="X68:Y68"/>
    <mergeCell ref="F69:X69"/>
    <mergeCell ref="Y69:Z69"/>
    <mergeCell ref="F70:U70"/>
    <mergeCell ref="V70:X70"/>
    <mergeCell ref="Y70:Z70"/>
    <mergeCell ref="F65:U65"/>
    <mergeCell ref="V65:X65"/>
    <mergeCell ref="Y65:Z65"/>
    <mergeCell ref="F66:W66"/>
    <mergeCell ref="X66:Y66"/>
    <mergeCell ref="F67:W67"/>
    <mergeCell ref="X67:Y67"/>
    <mergeCell ref="F62:Z62"/>
    <mergeCell ref="F63:N63"/>
    <mergeCell ref="O63:P63"/>
    <mergeCell ref="Q63:Z63"/>
    <mergeCell ref="F64:N64"/>
    <mergeCell ref="O64:P64"/>
    <mergeCell ref="Q64:Z64"/>
    <mergeCell ref="F60:U60"/>
    <mergeCell ref="V60:W60"/>
    <mergeCell ref="X60:Z60"/>
    <mergeCell ref="F61:U61"/>
    <mergeCell ref="V61:W61"/>
    <mergeCell ref="X61:Z61"/>
    <mergeCell ref="F57:V57"/>
    <mergeCell ref="W57:Y57"/>
    <mergeCell ref="F58:V58"/>
    <mergeCell ref="W58:Y58"/>
    <mergeCell ref="F59:W59"/>
    <mergeCell ref="X59:Y59"/>
    <mergeCell ref="F53:Z53"/>
    <mergeCell ref="F54:V54"/>
    <mergeCell ref="W54:Y54"/>
    <mergeCell ref="F55:V55"/>
    <mergeCell ref="W55:Y55"/>
    <mergeCell ref="F56:U56"/>
    <mergeCell ref="V56:W56"/>
    <mergeCell ref="X56:Z56"/>
    <mergeCell ref="F51:T51"/>
    <mergeCell ref="U51:V51"/>
    <mergeCell ref="W51:Z51"/>
    <mergeCell ref="F52:S52"/>
    <mergeCell ref="T52:U52"/>
    <mergeCell ref="V52:Z52"/>
    <mergeCell ref="F48:Z48"/>
    <mergeCell ref="F49:R49"/>
    <mergeCell ref="S49:T49"/>
    <mergeCell ref="U49:Z49"/>
    <mergeCell ref="F50:S50"/>
    <mergeCell ref="T50:U50"/>
    <mergeCell ref="V50:Z50"/>
    <mergeCell ref="F45:U45"/>
    <mergeCell ref="V45:W45"/>
    <mergeCell ref="X45:Z45"/>
    <mergeCell ref="F46:Z46"/>
    <mergeCell ref="F47:S47"/>
    <mergeCell ref="T47:U47"/>
    <mergeCell ref="V47:Z47"/>
    <mergeCell ref="F42:T42"/>
    <mergeCell ref="U42:V42"/>
    <mergeCell ref="W42:Z42"/>
    <mergeCell ref="F43:Z43"/>
    <mergeCell ref="F44:T44"/>
    <mergeCell ref="U44:V44"/>
    <mergeCell ref="W44:Z44"/>
    <mergeCell ref="F39:R39"/>
    <mergeCell ref="S39:T39"/>
    <mergeCell ref="U39:Z39"/>
    <mergeCell ref="F40:Z40"/>
    <mergeCell ref="F41:S41"/>
    <mergeCell ref="T41:V41"/>
    <mergeCell ref="W41:Z41"/>
    <mergeCell ref="F37:Q37"/>
    <mergeCell ref="R37:T37"/>
    <mergeCell ref="U37:Z37"/>
    <mergeCell ref="F38:R38"/>
    <mergeCell ref="S38:T38"/>
    <mergeCell ref="U38:Z38"/>
    <mergeCell ref="F33:Z33"/>
    <mergeCell ref="F34:R34"/>
    <mergeCell ref="S34:T34"/>
    <mergeCell ref="U34:Z34"/>
    <mergeCell ref="F35:Z35"/>
    <mergeCell ref="F36:Q36"/>
    <mergeCell ref="R36:T36"/>
    <mergeCell ref="U36:Z36"/>
    <mergeCell ref="F30:Z30"/>
    <mergeCell ref="F31:P31"/>
    <mergeCell ref="Q31:R31"/>
    <mergeCell ref="S31:Z31"/>
    <mergeCell ref="F32:P32"/>
    <mergeCell ref="Q32:S32"/>
    <mergeCell ref="T32:Z32"/>
    <mergeCell ref="F27:O27"/>
    <mergeCell ref="P27:R27"/>
    <mergeCell ref="S27:Z27"/>
    <mergeCell ref="F28:Z28"/>
    <mergeCell ref="F29:P29"/>
    <mergeCell ref="Q29:R29"/>
    <mergeCell ref="S29:Z29"/>
    <mergeCell ref="F25:Q25"/>
    <mergeCell ref="R25:S25"/>
    <mergeCell ref="T25:Z25"/>
    <mergeCell ref="F26:P26"/>
    <mergeCell ref="Q26:R26"/>
    <mergeCell ref="S26:Z26"/>
    <mergeCell ref="F20:Z20"/>
    <mergeCell ref="F21:O21"/>
    <mergeCell ref="Q21:Z21"/>
    <mergeCell ref="F22:O24"/>
    <mergeCell ref="P22:R22"/>
    <mergeCell ref="S22:Z22"/>
    <mergeCell ref="Q23:Z23"/>
    <mergeCell ref="P24:Q24"/>
    <mergeCell ref="R24:Z24"/>
    <mergeCell ref="F18:N18"/>
    <mergeCell ref="O18:P18"/>
    <mergeCell ref="Q18:Z18"/>
    <mergeCell ref="F19:N19"/>
    <mergeCell ref="O19:P19"/>
    <mergeCell ref="Q19:Z19"/>
    <mergeCell ref="P14:S14"/>
    <mergeCell ref="T14:X14"/>
    <mergeCell ref="Y14:Z14"/>
    <mergeCell ref="F16:Z16"/>
    <mergeCell ref="F17:N17"/>
    <mergeCell ref="P17:Z17"/>
    <mergeCell ref="C8:J8"/>
    <mergeCell ref="C9:J10"/>
    <mergeCell ref="K9:K10"/>
    <mergeCell ref="L9:L10"/>
    <mergeCell ref="M9:M10"/>
    <mergeCell ref="G14:K14"/>
    <mergeCell ref="L14:O14"/>
    <mergeCell ref="C2:J3"/>
    <mergeCell ref="K2:L3"/>
    <mergeCell ref="M2:M3"/>
    <mergeCell ref="C4:J4"/>
    <mergeCell ref="K4:M4"/>
    <mergeCell ref="C5:J7"/>
    <mergeCell ref="K5:K6"/>
    <mergeCell ref="L5:L6"/>
    <mergeCell ref="M5:M6"/>
    <mergeCell ref="K7:M7"/>
  </mergeCells>
  <pageMargins left="0.7" right="0.7" top="0.75" bottom="0.75" header="0.3" footer="0.3"/>
  <pageSetup paperSize="9" scale="2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Cronograma</vt:lpstr>
      <vt:lpstr>Cronograma!Área_de_impresión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Infraestructura - Santander - Bucaramanga</dc:creator>
  <cp:lastModifiedBy>Infraestructura - Santander - Bucaramanga</cp:lastModifiedBy>
  <dcterms:created xsi:type="dcterms:W3CDTF">2026-07-02T13:58:54Z</dcterms:created>
  <dcterms:modified xsi:type="dcterms:W3CDTF">2026-07-02T13:59:23Z</dcterms:modified>
</cp:coreProperties>
</file>