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09"/>
  <workbookPr/>
  <mc:AlternateContent xmlns:mc="http://schemas.openxmlformats.org/markup-compatibility/2006">
    <mc:Choice Requires="x15">
      <x15ac:absPath xmlns:x15ac="http://schemas.microsoft.com/office/spreadsheetml/2010/11/ac" url="/Users/gissedp/Downloads/Rev1_Eva_Definitiva/"/>
    </mc:Choice>
  </mc:AlternateContent>
  <xr:revisionPtr revIDLastSave="0" documentId="13_ncr:1_{B755C4DE-D010-B244-8F6C-077DFC39DE85}" xr6:coauthVersionLast="37" xr6:coauthVersionMax="47" xr10:uidLastSave="{00000000-0000-0000-0000-000000000000}"/>
  <bookViews>
    <workbookView xWindow="0" yWindow="500" windowWidth="20740" windowHeight="11040" activeTab="1" xr2:uid="{00000000-000D-0000-FFFF-FFFF00000000}"/>
  </bookViews>
  <sheets>
    <sheet name="Precios Artificialmente bajos" sheetId="11" state="hidden" r:id="rId1"/>
    <sheet name="COMITE EVALUADOR" sheetId="9" r:id="rId2"/>
    <sheet name="1. Proponente" sheetId="2" r:id="rId3"/>
    <sheet name="2. Experiencia_Proponente" sheetId="6" r:id="rId4"/>
    <sheet name="3. Ofrecimiento Técnico" sheetId="7" r:id="rId5"/>
    <sheet name="3.1. Requi_tecn_adicionales" sheetId="14" r:id="rId6"/>
    <sheet name="4. Oferta Económica" sheetId="10" r:id="rId7"/>
    <sheet name="$ ARTIFICIALMENTE BAJOS" sheetId="12" state="hidden" r:id="rId8"/>
    <sheet name="$_Artificialmente_bajas" sheetId="15" r:id="rId9"/>
    <sheet name="Hoja3" sheetId="3" state="hidden" r:id="rId10"/>
  </sheets>
  <definedNames>
    <definedName name="_xlnm._FilterDatabase" localSheetId="7" hidden="1">'$ ARTIFICIALMENTE BAJOS'!$B$8:$V$35</definedName>
    <definedName name="_xlnm._FilterDatabase" localSheetId="2" hidden="1">'1. Proponente'!$B$4:$F$5</definedName>
    <definedName name="_xlnm._FilterDatabase" localSheetId="6" hidden="1">'4. Oferta Económica'!$S$8:$Y$10</definedName>
    <definedName name="_xlnm.Print_Area" localSheetId="2">'1. Proponente'!$B$4:$I$5</definedName>
    <definedName name="_xlnm.Print_Area" localSheetId="1">'COMITE EVALUADOR'!$B$3:$Q$4</definedName>
    <definedName name="G">'1. Proponente'!#REF!</definedName>
    <definedName name="Grupos">#REF!</definedName>
    <definedName name="ib">#REF!</definedName>
    <definedName name="Z_05019090_B387_4185_B9D6_2989E4430EE7_.wvu.FilterData" localSheetId="2" hidden="1">'1. Proponente'!$B$4:$J$5</definedName>
    <definedName name="Z_12163528_AE75_4A4E_AF46_AB6BC72BC431_.wvu.FilterData" localSheetId="2" hidden="1">'1. Proponente'!$B$4:$J$5</definedName>
    <definedName name="Z_22E058B7_4FD3_40B5_A493_EE97C812424B_.wvu.FilterData" localSheetId="2" hidden="1">'1. Proponente'!$B$4:$J$5</definedName>
    <definedName name="Z_2E6E9C88_08B8_4F9F_855B_E155574AADA6_.wvu.FilterData" localSheetId="2" hidden="1">'1. Proponente'!$B$4:$J$5</definedName>
    <definedName name="Z_3747B44A_1B0F_476A_97A2_F90ADAC85B61_.wvu.FilterData" localSheetId="2" hidden="1">'1. Proponente'!$B$4:$J$5</definedName>
    <definedName name="Z_6908772D_8BA6_449E_9948_EF46863E36C1_.wvu.FilterData" localSheetId="2" hidden="1">'1. Proponente'!$B$4:$J$5</definedName>
    <definedName name="Z_C7BD7581_978D_4952_BB44_34D9F81A17A1_.wvu.FilterData" localSheetId="2" hidden="1">'1. Proponente'!$B$4:$J$5</definedName>
    <definedName name="Z_CC132B87_6F95_42DD_82B4_8B8A320375C1_.wvu.FilterData" localSheetId="2" hidden="1">'1. Proponente'!$B$4:$J$5</definedName>
    <definedName name="Z_DBDCABA7_1761_490F_B561_FF40CAB5B60B_.wvu.FilterData" localSheetId="2" hidden="1">'1. Proponente'!$B$4:$J$5</definedName>
    <definedName name="Z_E2A2C7DB_9947_49F3_A282_EFE301E739A4_.wvu.FilterData" localSheetId="2" hidden="1">'1. Proponente'!$B$4:$J$5</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8" i="6" l="1"/>
  <c r="H6" i="10"/>
  <c r="K10" i="10"/>
  <c r="K9" i="10"/>
  <c r="J9" i="10"/>
  <c r="J10" i="10"/>
  <c r="I9" i="10"/>
  <c r="I10" i="10"/>
  <c r="G10" i="10"/>
  <c r="G9" i="10"/>
  <c r="H12" i="10"/>
  <c r="E4" i="15"/>
  <c r="F4" i="15" s="1"/>
  <c r="D4" i="15"/>
  <c r="C4" i="15"/>
  <c r="B4" i="15"/>
  <c r="N10" i="6" l="1"/>
  <c r="D11" i="6"/>
  <c r="D10" i="6"/>
  <c r="D9" i="6"/>
  <c r="N9" i="6"/>
  <c r="Q8" i="6"/>
  <c r="F6" i="12" l="1"/>
  <c r="E25" i="12"/>
  <c r="E9" i="12"/>
  <c r="E33" i="12"/>
  <c r="E21" i="12"/>
  <c r="E28" i="12"/>
  <c r="E16" i="12"/>
  <c r="E30" i="12"/>
  <c r="E8" i="12"/>
  <c r="E29" i="12"/>
  <c r="E19" i="12"/>
  <c r="E20" i="12"/>
  <c r="E32" i="12"/>
  <c r="E15" i="12"/>
  <c r="E12" i="12"/>
  <c r="E35" i="12"/>
  <c r="E22" i="12"/>
  <c r="E18" i="12"/>
  <c r="E27" i="12"/>
  <c r="E11" i="12"/>
  <c r="E26" i="12"/>
  <c r="E31" i="12"/>
  <c r="E10" i="12"/>
  <c r="E14" i="12"/>
  <c r="E13" i="12"/>
  <c r="E34" i="12"/>
  <c r="E24" i="12"/>
  <c r="E17" i="12"/>
  <c r="E23" i="12"/>
  <c r="F30" i="12" l="1" a="1"/>
  <c r="F30" i="12" s="1"/>
  <c r="F9" i="12" a="1"/>
  <c r="F9" i="12" s="1"/>
  <c r="N11" i="6"/>
  <c r="C8" i="6"/>
  <c r="B8" i="6"/>
  <c r="K5" i="2"/>
  <c r="I5" i="2"/>
  <c r="D8" i="6" l="1"/>
  <c r="F13" i="12" a="1"/>
  <c r="F13" i="12" s="1"/>
  <c r="F34" i="12" a="1"/>
  <c r="F34" i="12" s="1"/>
  <c r="F14" i="12" a="1"/>
  <c r="F14" i="12" s="1"/>
  <c r="F15" i="12" a="1"/>
  <c r="F15" i="12" s="1"/>
  <c r="F24" i="12" a="1"/>
  <c r="F24" i="12" s="1"/>
  <c r="F11" i="12" a="1"/>
  <c r="F11" i="12" s="1"/>
  <c r="F12" i="12" a="1"/>
  <c r="F12" i="12" s="1"/>
  <c r="F25" i="12" a="1"/>
  <c r="F25" i="12" s="1"/>
  <c r="F19" i="12" a="1"/>
  <c r="F19" i="12" s="1"/>
  <c r="F26" i="12" a="1"/>
  <c r="F26" i="12" s="1"/>
  <c r="F31" i="12" a="1"/>
  <c r="F31" i="12" s="1"/>
  <c r="F23" i="12" a="1"/>
  <c r="F23" i="12" s="1"/>
  <c r="F8" i="12" a="1"/>
  <c r="F8" i="12" s="1"/>
  <c r="F21" i="12" a="1"/>
  <c r="F21" i="12" s="1"/>
  <c r="F29" i="12" a="1"/>
  <c r="F29" i="12" s="1"/>
  <c r="F22" i="12" a="1"/>
  <c r="F22" i="12" s="1"/>
  <c r="F16" i="12" a="1"/>
  <c r="F16" i="12" s="1"/>
  <c r="F32" i="12" a="1"/>
  <c r="F32" i="12" s="1"/>
  <c r="F28" i="12" a="1"/>
  <c r="F28" i="12" s="1"/>
  <c r="F20" i="12" a="1"/>
  <c r="F20" i="12" s="1"/>
  <c r="F33" i="12" a="1"/>
  <c r="F33" i="12" s="1"/>
  <c r="F27" i="12" a="1"/>
  <c r="F27" i="12" s="1"/>
  <c r="F10" i="12" a="1"/>
  <c r="F10" i="12" s="1"/>
  <c r="F17" i="12" a="1"/>
  <c r="F17" i="12" s="1"/>
  <c r="F18" i="12" a="1"/>
  <c r="F18" i="12" s="1"/>
  <c r="F35" i="12" a="1"/>
  <c r="F35" i="12" s="1"/>
  <c r="F37" i="12" s="1"/>
  <c r="F38" i="12" s="1"/>
  <c r="P8" i="6"/>
  <c r="R8" i="6" s="1"/>
  <c r="L5" i="2"/>
  <c r="J7" i="12" l="1"/>
  <c r="I7" i="12"/>
  <c r="C7" i="7"/>
  <c r="B7" i="7"/>
  <c r="H5" i="11"/>
  <c r="G5" i="11"/>
  <c r="F5" i="11"/>
  <c r="K7" i="12" l="1"/>
  <c r="G3" i="11"/>
  <c r="Y33" i="2"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A637F61-F967-4F41-A915-AAE8EAC0822A}" keepAlive="1" name="Consulta - Tabla1" description="Conexión a la consulta 'Tabla1' en el libro." type="5" refreshedVersion="0" background="1">
    <dbPr connection="Provider=Microsoft.Mashup.OleDb.1;Data Source=$Workbook$;Location=Tabla1;Extended Properties=&quot;&quot;" command="SELECT * FROM [Tabla1]"/>
  </connection>
</connection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<sst xmlns="http://schemas.openxmlformats.org/spreadsheetml/2006/main" count="1093" uniqueCount="146">
  <si>
    <t>Proponente No.</t>
  </si>
  <si>
    <t>NOMBRE DEL PROPONENTE</t>
  </si>
  <si>
    <t>VALOR TOTAL OFERTADO por TOTAL CANTIDADES</t>
  </si>
  <si>
    <t>Presupuesto Entidad total</t>
  </si>
  <si>
    <t>FUMI SPRAY SAS</t>
  </si>
  <si>
    <t>Mediana</t>
  </si>
  <si>
    <t>Desviación</t>
  </si>
  <si>
    <t>Valor Minimo Aceptable</t>
  </si>
  <si>
    <t>INNOVACION COLOMBIA SAS</t>
  </si>
  <si>
    <t>VECTORS AND WASTE S.A.S</t>
  </si>
  <si>
    <t>GHS INGENIERIA SAS</t>
  </si>
  <si>
    <t>JOSBEING SAS</t>
  </si>
  <si>
    <t>CONSORCIO INCO 2025</t>
  </si>
  <si>
    <t>ImPro SAS</t>
  </si>
  <si>
    <t xml:space="preserve">CONTROL REGIONAL DE HIGIENE MANTENIMIENTO SAS </t>
  </si>
  <si>
    <t>ECOFLORA S.A.S</t>
  </si>
  <si>
    <t>PROCESO DE SELECCIÓN DE MÍNIMA CUANTÍA SED-MC-DSA-040-2026</t>
  </si>
  <si>
    <t>No.</t>
  </si>
  <si>
    <t>Comité Evaluador:</t>
  </si>
  <si>
    <t>Requisitos de la oferta que debe evaluar</t>
  </si>
  <si>
    <t>GUSTAVO HUMBERTO OROZCO – Contrista DSA</t>
  </si>
  <si>
    <t>Técnico y económico</t>
  </si>
  <si>
    <t xml:space="preserve">LILIANA CECILIA ROJAS LEON – Abogada Contratista DSA  </t>
  </si>
  <si>
    <t xml:space="preserve">	LYNDA YAZMIN GAMBOA BAQUERO  - Financiera Contratista DSA</t>
  </si>
  <si>
    <t>VERIFICACIÓN DE REQUISITOS
HABILITANTES (RESUMEN EVALUACION TÉCNICA)</t>
  </si>
  <si>
    <t>Tamaño empresa</t>
  </si>
  <si>
    <t>NIT Integrante</t>
  </si>
  <si>
    <t>% Participación</t>
  </si>
  <si>
    <t>Acredita MiPymes</t>
  </si>
  <si>
    <t xml:space="preserve">Presupuesto oficial </t>
  </si>
  <si>
    <t>Experiencia Requerida por Proponente Expresada en SMMLV</t>
  </si>
  <si>
    <t>VALOR TOTAL OFERTADO</t>
  </si>
  <si>
    <t>Verificación de Oferta VS presupuesto</t>
  </si>
  <si>
    <t>EXPERIENCIA</t>
  </si>
  <si>
    <t>ANEXO OFRECIMIENTO TÉCNICO</t>
  </si>
  <si>
    <t>REQUISITOS TÉCNICOS ADICIONALES</t>
  </si>
  <si>
    <t xml:space="preserve">
OFERTA ECONÓMICA</t>
  </si>
  <si>
    <t>GRUPO EDS AUTOGAS SAS</t>
  </si>
  <si>
    <t>Grande</t>
  </si>
  <si>
    <t>NO</t>
  </si>
  <si>
    <t>HABILITADO</t>
  </si>
  <si>
    <t>SI</t>
  </si>
  <si>
    <t>NO HABILITADO</t>
  </si>
  <si>
    <t>RECHAZADO</t>
  </si>
  <si>
    <t xml:space="preserve">1. Acreditar valor igual o superior al 100% del presupuesto asignado que corresponde a: </t>
  </si>
  <si>
    <t>(23,82 SMMLV)</t>
  </si>
  <si>
    <t>2. Cantidad certificaciones: Máximo 2 y 1 Adcional MiPymes.</t>
  </si>
  <si>
    <t>3. Objeto: PRESTAR EL SERVICIO DE TRANSPORTE PARA LA MOVILIDAD DE LOS EXPEDIENTES DOCUMENTALES</t>
  </si>
  <si>
    <t>4. Experiencia en: SERVICIOS DE TRANSPORTE TERRESTRE DE CARGA Y/O SERVICIO DE TRANSPORTE TERRESTRE DE MOBILIARIOS Y/O SERVICIO DE TRANSPORTE TERRESTRE DE MERCANCÍAS Y/O SERVICIO DE TRANSPORTE TERRESTRE DE DOCUMENTOS DE ARCHIVO</t>
  </si>
  <si>
    <t>1.3 REGLAS PARA LA VALORACIÓN DE LA EXPERIENCIA</t>
  </si>
  <si>
    <t>Nombre del Proponente</t>
  </si>
  <si>
    <t>Empresa que Aporta la Experiencia</t>
  </si>
  <si>
    <t>Contratos Aportados</t>
  </si>
  <si>
    <t>Identificación Contrato No.</t>
  </si>
  <si>
    <t>Contratante</t>
  </si>
  <si>
    <t>Verificación Objeto Similar</t>
  </si>
  <si>
    <t>% Participación del Contrato Acreditado</t>
  </si>
  <si>
    <t>Valor del contrato a Tener en Cuenta Pesos Colombianos</t>
  </si>
  <si>
    <t>Fecha Inicio del contrato</t>
  </si>
  <si>
    <t>Fecha de terminación del contrato</t>
  </si>
  <si>
    <t>Certificación  de contrato finalizado, terminado y/o liquidado antes de la fecha de cierre del presente proceso de selección</t>
  </si>
  <si>
    <t>Valor en SMMLV</t>
  </si>
  <si>
    <t>Observaciones Individuales Experiencia</t>
  </si>
  <si>
    <t>Valor Total Presupuesto Oficial en SMMLV</t>
  </si>
  <si>
    <t>Valor Experiencia Aportada Proponente en SMMLV</t>
  </si>
  <si>
    <t>Verificación de Experiencia Proponente</t>
  </si>
  <si>
    <t>CUMPLE / NO CUMPLE</t>
  </si>
  <si>
    <t xml:space="preserve">Departamento Administrativo de la Presidencia de la República </t>
  </si>
  <si>
    <t>CUMPLE</t>
  </si>
  <si>
    <t>NO CUMPLE</t>
  </si>
  <si>
    <t>REQUISITOS MÍNIMOS PARA LA ACREDITACIÓN DE LA EXPERIENCIA</t>
  </si>
  <si>
    <t>1. Nombre de la empresa o entidad Contratante
2. Dirección
3. Teléfono
4. Nombre del Contratista
5. Si se trata de un Consorcio o de una Unión Temporal se debe señalar el nombre de quienes
lo conforman, adicionalmente se debe indicar el porcentaje de participación de cada uno de
sus miembros.
6. Número del contrato (si tiene)
7. Objeto del contrato
8. Valor del contrato
9. Estado del contrato (En caso de que la certificación no indique que el estado del contrato es
terminado, el proponente deberá adjuntar la correspondiente acta de terminación y/o recibo
a satisfacción debidamente suscrita)
10. Fecha de suscripción, inicio (día, mes y año) y fecha de terminación (día, mes y año)
11. Fecha de expedición de la certificación (día, mes y año)
12. Nombre y firma de quien expide la certificación. La certificación deberá estar firmada por el
funcionario competente para suscribirla.</t>
  </si>
  <si>
    <t>PERIODO S.M.L.M.V.</t>
  </si>
  <si>
    <t>Enero 1 de 2010 a diciembre 31 de 2010 $515.000,00</t>
  </si>
  <si>
    <t>Enero 1 de 2011 a diciembre 31 de 2011 $535.600,00</t>
  </si>
  <si>
    <t>Enero 1 de 2012 a diciembre 31 de 2012 $566.700,00</t>
  </si>
  <si>
    <t>Enero 1 de 2013 a diciembre 31 de 2013 $589.500,00</t>
  </si>
  <si>
    <t>Enero 1 de 2014 a diciembre 31 de 2014 $616.000,00</t>
  </si>
  <si>
    <t>Enero 1 de 2015 a diciembre 31 de 2015 $644.350,00</t>
  </si>
  <si>
    <t>Enero 1 de 2016 a diciembre 31 de 2016 $689.455,00</t>
  </si>
  <si>
    <t>Enero 1 de 2017 a diciembre 31 de 2017 $737.717,00</t>
  </si>
  <si>
    <t>Enero 1 de 2018 a diciembre 31 de 2018 $781.242,00</t>
  </si>
  <si>
    <t>Enero 1 de 2019 a diciembre 31 de 2019 $828.116,00</t>
  </si>
  <si>
    <t>Enero 1 de 2020 a diciembre 31 de 2020 $877.803,00</t>
  </si>
  <si>
    <t>Enero 1 de 2021 a diciembre 31 de 2021 $908.526,00</t>
  </si>
  <si>
    <t>Enero 1 de 2022 a diciembre 31 de 2022 $1.000.000,00</t>
  </si>
  <si>
    <t>Enero 1 de 2023 a diciembre 31 de 2023 $1.160.000,00</t>
  </si>
  <si>
    <t>Enero 1 de 2024 a diciembre 31 de 2024 $1.300.000.00</t>
  </si>
  <si>
    <t>Enero 1 de 2025 a diciembre 31 de 2025 $1.423.500.00</t>
  </si>
  <si>
    <t>Enero 1 de 2026 a diciembre 31 de 2026 $1.750.905,00</t>
  </si>
  <si>
    <t>FORMATO No. 9 – OFRECIMIENTO TÉCNICO:</t>
  </si>
  <si>
    <t>FORMATO
OFRECIMIENTO TÉCNICO DEL PROPONENTE</t>
  </si>
  <si>
    <t>OBSERVACIÓN</t>
  </si>
  <si>
    <t>APORTA / NO APORTA</t>
  </si>
  <si>
    <t>APORTA</t>
  </si>
  <si>
    <t>El proponente allegó el formato donde manifiesta que conoce y acepta las especificaciones técnicas solicitadas en el presente proceso en el ANEXO TÉCNICO. En caso de ser adjudicatario, me comprometo y obligo a cumplir con todas las condiciones técnicas establecidas en el presente proceso.</t>
  </si>
  <si>
    <t>NO APORTA</t>
  </si>
  <si>
    <t>LISTADO DE ESTACIONES DE SERVICIOS -  CERTIFICACIONES DE ESTACIONES DE SERVICIO (EDS) - 
INSCRIPCIÓN EN EL SISTEMA DE INFORMACIÓN DE COMBUSTIBLES (SICOM) - CADENA DE DISTRIBUCIÓN DE COMBUSTIBLES:</t>
  </si>
  <si>
    <t xml:space="preserve">LISTADO DE ESTACIONES DE SERVICIOS </t>
  </si>
  <si>
    <t>CERTIFICACIONES DE ESTACIONES DE SERVICIO (EDS)</t>
  </si>
  <si>
    <t>INSCRIPCIÓN EN EL SISTEMA DE INFORMACIÓN DE COMBUSTIBLES – SICOM</t>
  </si>
  <si>
    <t>CADENA DE DISTRIBUCIÓN DE COMBUSTIBLES</t>
  </si>
  <si>
    <t xml:space="preserve">APORTA </t>
  </si>
  <si>
    <t xml:space="preserve">
</t>
  </si>
  <si>
    <t>El proponente acreditó tres estaciones de servicio autorizadas con toda la normatividad vigente, ubicadas en la jurisdicción de la Localidad de Teusaquillo en Bogotá DC no mayor a 10 km a la redonda de la sede central de SED (Avenida El Dorado No. 66-63), para el aprovisionamiento de gasolina corriente y diésel para los vehículos del parque automotor de la SED, las cuales corresponden a:</t>
  </si>
  <si>
    <t>Mediante comunicacióon del 24 de junio de 2026 el representante legal del oferente certifica, bajo la gravedad de juramento, que la totalidad de las EDS ofrecidas en este proceso, cumplen con los requisitos de operación definidos en el Decreto 1073 de 2015, adicionado por el Decreto 875 de 2025, del Ministerio de Minas y Energía, y se encuentran activas en la plataforma SICOM.</t>
  </si>
  <si>
    <t>EDS Primax Puente Aranda ubicada en la Carrera 50 No. 19 -15 de Bogotá - Código SICOM 631047</t>
  </si>
  <si>
    <t>C. LISTADO DE ESTACIONES DE SERVICIOS Y CERTIFICACIONES DE ESTACIONES DE SERVICIO (EDS)
C.1 El proponente debe contar como mínimo con una (1) estación de servicio autorizada que cumpla con toda la normatividad vigente, ubicada en la jurisdicción de la Localidad de Teusaquillo en Bogotá DC no mayor a 10 km a la redonda de la sede central de SED (Avenida El Dorado No. 66-63), para el aprovisionamiento de gasolina corriente y diésel para los vehículos del parque automotor de la SED. En consecuencia, debe anexar con su propuesta, el listado de las Estaciones de Servicio (EDS) disponibles en Bogotá D.C. en donde se brindará el servicio, debidamente certificadas por el Ministerio de Minas y Energía.
C.2 El Proponente debe presentar una certificación, bajo la gravedad de juramento, en la cual certifique que la totalidad de las EDS ofrecidas en este proceso, cumplen con los requisitos de operación definidos en el Decreto 1073 de 2015, adicionado por el Decreto 875 de 2025, del Ministerio de Minas y Energía, y se encuentran activas en la plataforma SICOM. 
D. INSCRIPCIÓN EN EL SISTEMA DE INFORMACIÓN DE COMBUSTIBLES – SICOM El Proponente debe tener configurado en el SICOM el producto gasolina y/o diésel (ACPM), de acuerdo con los combustibles ofrecidos en las Estaciones de Servicio (EDS) conforme a lo dispuesto en el parágrafo 4 del artículo 4 de la Resolución 31348 de 2015, modificada por la Resolución 31100 de 2020, o la norma que lo modifique, sustituya o derogue.
Este requisito se verificará mediante cualquiera de los siguientes documentos:
• Certificación expedida por el SICOM.
• Reporte o consulta descargada del sistema oficial donde se evidencie el estado “activo”.
• Acto administrativo vigente expedido por el Ministerio de Minas y Energía, cuando aplique.
La inscripción deberá encontrarse vigente al momento del cierre del proceso de selección. La entidad podrá verificar directamente la información en el sistema- SICOM. El contratista deberá mantener vigente su inscripción en el SICOM durante todo el plazo de ejecución del contrato</t>
  </si>
  <si>
    <t>EDS Primax Industrial ubicada en la Carrera 71 No. 18 - 05 de Bogotá - Código SICOM 632058</t>
  </si>
  <si>
    <t>EDS Primax Salitre ubicada en la Calle 22C NO. 68D-20 de Bogotá - Código SICOM 631039</t>
  </si>
  <si>
    <t>El proponente allegó igulamente comunicación suscrita por el Director (E) de Hidrocarburos del Ministerio de Minas y Energía en donde se relaciona los códigos SICOM de las tres estaciones ofertadas para cumplir con el requisito de la estación de servicio ubcada en la jurisdicción de la Localidad de Teusaquillo en Bogotá DC no mayor a 10 km a la redonda de la sede central de SED (Avenida El Dorado No. 66-63).</t>
  </si>
  <si>
    <t> </t>
  </si>
  <si>
    <t>VALIDACIÓN  - Oferta Económica de la Plataforma SECOP II</t>
  </si>
  <si>
    <t>VALOR TOTAL DE LA OFERTA ECONOMICA</t>
  </si>
  <si>
    <t xml:space="preserve"> 2. GRUPO EDS AUTOGAS SAS </t>
  </si>
  <si>
    <t>ÍTEM</t>
  </si>
  <si>
    <t>Descripción</t>
  </si>
  <si>
    <t>Cant.</t>
  </si>
  <si>
    <t>Unida de Medida</t>
  </si>
  <si>
    <t>Valor Unitario Techo de Referencia</t>
  </si>
  <si>
    <t>Valor Total Techo de Referencia</t>
  </si>
  <si>
    <t xml:space="preserve"> % DESCUENTO </t>
  </si>
  <si>
    <t xml:space="preserve"> VALOR DE DESCUENTO </t>
  </si>
  <si>
    <t xml:space="preserve"> VALOR GALON INCLUIDO DESCUENTO </t>
  </si>
  <si>
    <t xml:space="preserve"> VR. TOTAL OFERTADO </t>
  </si>
  <si>
    <t>Gasolina Corriente</t>
  </si>
  <si>
    <t>GALON</t>
  </si>
  <si>
    <t>ACPM</t>
  </si>
  <si>
    <t xml:space="preserve"> VALOR TOTAL DE LA OFERTA ECONOMICA </t>
  </si>
  <si>
    <t xml:space="preserve"> $          106.358.544,00</t>
  </si>
  <si>
    <t>PROCESO DE SELECCIÓN DE MÍNIMA CUANTÍA SED-MC-DSA-013-2026</t>
  </si>
  <si>
    <t>Validación Precios Artificialmente bajos</t>
  </si>
  <si>
    <t>Presupuesto Entidad</t>
  </si>
  <si>
    <t>Tamaño de Empresa</t>
  </si>
  <si>
    <t>VALOR REFERENCIA INCLUIDO IVA</t>
  </si>
  <si>
    <t>Micro</t>
  </si>
  <si>
    <t>Observación:</t>
  </si>
  <si>
    <t>Pequeña</t>
  </si>
  <si>
    <t>En virtud de la "Guía para el manejo de ofertas artificialmente bajas", el artículo 26 de la Ley 80 de 1993 y el Decreto 1082 de 2015, la Secretaría de Educación del Distrito requiere que los proponentes SCALAS SAS, GRUPO LOS LAGOS, SUMICORP, HECTOR GARCIA GONZALEZ, SISTEMA DISTRIBUCIONES FORMACON y DISTRICONSUMOS sustenten mediante soportes técnicos y económicos la suficiencia de sus precios y su estructura de costos detallada para cada ítem en el SECOP II. Esta justificación,  busca garantizar que los valores ofertados no pongan en riesgo la ejecución contractual ni contravengan los criterios del Consejo de Estado, deberá remitirse de manera clara y completa a más tardar el 10 de abril de 2026 a las 05:00 p.m.</t>
  </si>
  <si>
    <t>Nombre</t>
  </si>
  <si>
    <t>VALOR PRESUPUESTO</t>
  </si>
  <si>
    <t>VALOR OFERTA PRESENTADA</t>
  </si>
  <si>
    <t>DIFERENCIA ENTRE VR.OFERTA PRESENTADA Y VR. PRESUPUESTO</t>
  </si>
  <si>
    <t>900.459.737-5</t>
  </si>
  <si>
    <t>El proponente aporta comunicación suscrita por el Director de Hidrocarburos del Ministerio de Minas y Energía en donde se relacionan cuarenta y cinco estaciones de servicio que dan cumplimiento al Decreto 1073 del 2015, con la actividad de distribución minorista de combustibles líquidos derivados del petróleo bajo la razón social “GRUPO EDS AUTOGAS SAS (Nit: 9004597375)”, que se encuentran activas y registradas en el SICOM.</t>
  </si>
  <si>
    <r>
      <t xml:space="preserve">El proponente allegó comunicación suscrita por el Director de Hidrocarburos del Ministerio de Minas y Energía en donde se relacionan cuarenta y cinco estaciones de servicio que dan cumplimiento al Decreto 1073 del 2015, con la actividad de distribución minorista de combustibles líquidos derivados del petróleo bajo la razón social “GRUPO EDS AUTOGAS SAS (Nit: 9004597375)”, que se encuentran activas y registradas en el SICOM.
</t>
    </r>
    <r>
      <rPr>
        <b/>
        <u/>
        <sz val="9"/>
        <color rgb="FF000000"/>
        <rFont val="Arial Nova Light"/>
      </rPr>
      <t>El proponente en el término de traslado del informe de evaluación, mediante mensaje Ref. CO1.MSG.9645580 del 26 de Junio de 2026, allegó documento suscrito por el representante legal, en el que manifiesta, bajo la gravedad de juramento, que la autorización expedida por el Ministerio de Minas y Energía, que lo faculta para actuar como agente dentro de la cadena de distribución minorista o mayorista de combustibles líquidos derivados del petróleo, se encuentra vigente a la fecha de presentación de la oferta, que no ha sido sancionado y que cumple con las condiciones regulatorias vigentes.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</si>
</sst>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8" formatCode="&quot;$&quot;\ #,##0.00;[Red]\-&quot;$&quot;\ #,##0.00"/>
    <numFmt numFmtId="44" formatCode="_-&quot;$&quot;\ * #,##0.00_-;\-&quot;$&quot;\ * #,##0.00_-;_-&quot;$&quot;\ * &quot;-&quot;??_-;_-@_-"/>
    <numFmt numFmtId="43" formatCode="_-* #,##0.00_-;\-* #,##0.00_-;_-* &quot;-&quot;??_-;_-@_-"/>
    <numFmt numFmtId="164" formatCode="_-&quot;$&quot;* #,##0.00_-;\-&quot;$&quot;* #,##0.00_-;_-&quot;$&quot;* &quot;-&quot;??_-;_-@_-"/>
    <numFmt numFmtId="165" formatCode="[$$-240A]\ #,##0.00"/>
    <numFmt numFmtId="166" formatCode="_-&quot;$&quot;\ * #,##0_-;\-&quot;$&quot;\ * #,##0_-;_-&quot;$&quot;\ * &quot;-&quot;??_-;_-@_-"/>
    <numFmt numFmtId="167" formatCode="_([$$-409]* #,##0.00_);_([$$-409]* \(#,##0.00\);_([$$-409]* &quot;-&quot;??_);_(@_)"/>
  </numFmts>
  <fonts count="62">
    <font>
      <sz val="11"/>
      <color theme="1"/>
      <name val="Calibri"/>
      <family val="2"/>
      <scheme val="minor"/>
    </font>
    <font>
      <sz val="12"/>
      <color theme="1"/>
      <name val="Calibri"/>
      <family val="2"/>
      <scheme val="minor"/>
    </font>
    <font>
      <sz val="11"/>
      <color theme="1"/>
      <name val="Calibri"/>
      <family val="2"/>
      <scheme val="minor"/>
    </font>
    <font>
      <b/>
      <sz val="14"/>
      <color rgb="FF000000"/>
      <name val="Century Gothic"/>
      <family val="2"/>
    </font>
    <font>
      <b/>
      <sz val="11"/>
      <color rgb="FF000000"/>
      <name val="Century Gothic"/>
      <family val="2"/>
    </font>
    <font>
      <b/>
      <sz val="10"/>
      <color theme="1"/>
      <name val="Verdana"/>
      <family val="2"/>
    </font>
    <font>
      <sz val="10"/>
      <color theme="1"/>
      <name val="Verdana"/>
      <family val="2"/>
    </font>
    <font>
      <b/>
      <sz val="11"/>
      <color theme="1"/>
      <name val="Calibri"/>
      <family val="2"/>
      <scheme val="minor"/>
    </font>
    <font>
      <sz val="11"/>
      <color theme="1"/>
      <name val="Century Gothic"/>
      <family val="2"/>
    </font>
    <font>
      <sz val="11"/>
      <color rgb="FF000000"/>
      <name val="Century Gothic"/>
      <family val="2"/>
    </font>
    <font>
      <sz val="11"/>
      <color theme="1"/>
      <name val="Arial Nova Light"/>
      <family val="2"/>
    </font>
    <font>
      <sz val="12"/>
      <color rgb="FF000000"/>
      <name val="Arial Nova Light"/>
      <family val="2"/>
    </font>
    <font>
      <b/>
      <sz val="12"/>
      <color rgb="FF000000"/>
      <name val="Arial Nova Light"/>
      <family val="2"/>
    </font>
    <font>
      <sz val="12"/>
      <color theme="1"/>
      <name val="Arial Nova Light"/>
      <family val="2"/>
    </font>
    <font>
      <b/>
      <sz val="12"/>
      <color theme="1"/>
      <name val="Arial Nova Light"/>
      <family val="2"/>
    </font>
    <font>
      <sz val="10"/>
      <color theme="1"/>
      <name val="Arial"/>
      <family val="2"/>
    </font>
    <font>
      <sz val="16"/>
      <color theme="1"/>
      <name val="Arial Nova Light"/>
      <family val="2"/>
    </font>
    <font>
      <b/>
      <sz val="16"/>
      <color theme="1"/>
      <name val="Arial Nova Light"/>
      <family val="2"/>
    </font>
    <font>
      <b/>
      <sz val="16"/>
      <color theme="0"/>
      <name val="Arial Nova Light"/>
      <family val="2"/>
    </font>
    <font>
      <b/>
      <sz val="10"/>
      <color theme="0"/>
      <name val="Arial Nova Light"/>
      <family val="2"/>
    </font>
    <font>
      <b/>
      <u/>
      <sz val="12"/>
      <color rgb="FF000000"/>
      <name val="Arial Nova Light"/>
      <family val="2"/>
    </font>
    <font>
      <b/>
      <sz val="12"/>
      <color theme="0"/>
      <name val="Arial Nova Light"/>
      <family val="2"/>
    </font>
    <font>
      <b/>
      <sz val="14"/>
      <color theme="0"/>
      <name val="Arial Nova Light"/>
      <family val="2"/>
    </font>
    <font>
      <b/>
      <sz val="11"/>
      <color theme="0"/>
      <name val="Arial Nova Light"/>
      <family val="2"/>
    </font>
    <font>
      <b/>
      <u/>
      <sz val="11"/>
      <color theme="0"/>
      <name val="Arial Nova Light"/>
      <family val="2"/>
    </font>
    <font>
      <b/>
      <sz val="11"/>
      <color theme="1"/>
      <name val="Arial Nova Light"/>
      <family val="2"/>
    </font>
    <font>
      <b/>
      <sz val="10"/>
      <color rgb="FFFFFF00"/>
      <name val="Arial Nova Light"/>
      <family val="2"/>
    </font>
    <font>
      <b/>
      <sz val="12"/>
      <color rgb="FFFFFF00"/>
      <name val="Arial Nova Light"/>
      <family val="2"/>
    </font>
    <font>
      <b/>
      <sz val="12"/>
      <name val="Arial Nova Light"/>
      <family val="2"/>
    </font>
    <font>
      <b/>
      <u/>
      <sz val="12"/>
      <name val="Arial Nova Light"/>
      <family val="2"/>
    </font>
    <font>
      <b/>
      <u/>
      <sz val="16"/>
      <color theme="1"/>
      <name val="Arial Nova Light"/>
      <family val="2"/>
    </font>
    <font>
      <sz val="10"/>
      <name val="Arial"/>
      <family val="2"/>
    </font>
    <font>
      <sz val="10"/>
      <color rgb="FF000000"/>
      <name val="Arial Nova Light"/>
      <family val="2"/>
    </font>
    <font>
      <sz val="9"/>
      <color rgb="FF000000"/>
      <name val="Arial Nova Light"/>
      <family val="2"/>
    </font>
    <font>
      <sz val="9"/>
      <color theme="1"/>
      <name val="Arial Nova Light"/>
      <family val="2"/>
    </font>
    <font>
      <sz val="12"/>
      <name val="Arial Nova Light"/>
      <family val="2"/>
    </font>
    <font>
      <sz val="10"/>
      <color rgb="FF000000"/>
      <name val="Times New Roman"/>
      <family val="1"/>
    </font>
    <font>
      <sz val="10"/>
      <color rgb="FF000000"/>
      <name val="Times New Roman"/>
      <family val="1"/>
    </font>
    <font>
      <sz val="11"/>
      <color theme="1"/>
      <name val="Calibri Light"/>
      <family val="2"/>
      <scheme val="major"/>
    </font>
    <font>
      <b/>
      <sz val="11"/>
      <color theme="0"/>
      <name val="Calibri Light"/>
      <family val="2"/>
      <scheme val="major"/>
    </font>
    <font>
      <b/>
      <sz val="11"/>
      <color theme="1"/>
      <name val="Calibri Light"/>
      <family val="2"/>
      <scheme val="major"/>
    </font>
    <font>
      <b/>
      <u/>
      <sz val="11"/>
      <color theme="1"/>
      <name val="Calibri Light"/>
      <family val="2"/>
      <scheme val="major"/>
    </font>
    <font>
      <sz val="11"/>
      <color rgb="FF000000"/>
      <name val="Calibri Light"/>
      <family val="2"/>
      <scheme val="major"/>
    </font>
    <font>
      <b/>
      <sz val="11"/>
      <color rgb="FF000000"/>
      <name val="Calibri Light"/>
      <family val="2"/>
      <scheme val="major"/>
    </font>
    <font>
      <b/>
      <sz val="9"/>
      <color theme="1"/>
      <name val="Arial Nova Light"/>
      <family val="2"/>
    </font>
    <font>
      <b/>
      <sz val="11"/>
      <name val="Arial Nova Light"/>
      <family val="2"/>
    </font>
    <font>
      <sz val="14"/>
      <color theme="1"/>
      <name val="Arial Nova Light"/>
      <family val="2"/>
    </font>
    <font>
      <b/>
      <sz val="9"/>
      <name val="Arial Nova Light"/>
      <family val="2"/>
    </font>
    <font>
      <sz val="9"/>
      <color theme="1"/>
      <name val="Calibri"/>
      <family val="2"/>
      <scheme val="minor"/>
    </font>
    <font>
      <sz val="11"/>
      <color rgb="FF000000"/>
      <name val="Arial Nova Light"/>
      <family val="2"/>
    </font>
    <font>
      <b/>
      <sz val="11"/>
      <color rgb="FF000000"/>
      <name val="Arial Nova Light"/>
      <family val="2"/>
    </font>
    <font>
      <sz val="14"/>
      <color rgb="FF000000"/>
      <name val="Arial Nova Light"/>
      <family val="2"/>
    </font>
    <font>
      <b/>
      <sz val="14"/>
      <color rgb="FF000000"/>
      <name val="Arial Nova Light"/>
      <family val="2"/>
    </font>
    <font>
      <b/>
      <u/>
      <sz val="14"/>
      <color rgb="FF000000"/>
      <name val="Arial Nova Light"/>
      <family val="2"/>
    </font>
    <font>
      <b/>
      <u/>
      <sz val="11"/>
      <color rgb="FF000000"/>
      <name val="Arial Nova Light"/>
      <family val="2"/>
    </font>
    <font>
      <b/>
      <sz val="9"/>
      <color rgb="FF000000"/>
      <name val="Arial Nova Light"/>
      <family val="2"/>
    </font>
    <font>
      <b/>
      <sz val="9"/>
      <color rgb="FFFFFFFF"/>
      <name val="Arial Nova Light"/>
      <family val="2"/>
    </font>
    <font>
      <b/>
      <sz val="11"/>
      <color rgb="FF000000"/>
      <name val="Arial"/>
      <family val="2"/>
    </font>
    <font>
      <sz val="11"/>
      <color rgb="FF000000"/>
      <name val="Arial"/>
      <family val="2"/>
    </font>
    <font>
      <sz val="11"/>
      <color rgb="FF000000"/>
      <name val="Calibri"/>
      <family val="2"/>
    </font>
    <font>
      <sz val="9"/>
      <color rgb="FF000000"/>
      <name val="Arial Nova Light"/>
    </font>
    <font>
      <b/>
      <u/>
      <sz val="9"/>
      <color rgb="FF000000"/>
      <name val="Arial Nova Light"/>
    </font>
  </fonts>
  <fills count="20">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DBE5F1"/>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bgColor rgb="FF000000"/>
      </patternFill>
    </fill>
    <fill>
      <patternFill patternType="solid">
        <fgColor theme="4" tint="0.79998168889431442"/>
        <bgColor rgb="FF000000"/>
      </patternFill>
    </fill>
    <fill>
      <patternFill patternType="solid">
        <fgColor theme="4" tint="0.59999389629810485"/>
        <bgColor indexed="64"/>
      </patternFill>
    </fill>
    <fill>
      <patternFill patternType="solid">
        <fgColor rgb="FFFFFFFF"/>
        <bgColor rgb="FF000000"/>
      </patternFill>
    </fill>
    <fill>
      <patternFill patternType="solid">
        <fgColor theme="1" tint="0.499984740745262"/>
        <bgColor indexed="64"/>
      </patternFill>
    </fill>
    <fill>
      <patternFill patternType="solid">
        <fgColor theme="1" tint="0.499984740745262"/>
        <bgColor rgb="FF000000"/>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rgb="FF757171"/>
        <bgColor rgb="FF000000"/>
      </patternFill>
    </fill>
    <fill>
      <patternFill patternType="solid">
        <fgColor rgb="FFFFFFFF"/>
        <bgColor indexed="64"/>
      </patternFill>
    </fill>
  </fills>
  <borders count="3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theme="0"/>
      </bottom>
      <diagonal/>
    </border>
    <border>
      <left/>
      <right style="thin">
        <color indexed="64"/>
      </right>
      <top style="thin">
        <color indexed="64"/>
      </top>
      <bottom style="medium">
        <color theme="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medium">
        <color theme="0"/>
      </top>
      <bottom style="thin">
        <color indexed="64"/>
      </bottom>
      <diagonal/>
    </border>
    <border>
      <left/>
      <right style="thin">
        <color indexed="64"/>
      </right>
      <top style="medium">
        <color theme="0"/>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double">
        <color indexed="64"/>
      </bottom>
      <diagonal/>
    </border>
    <border>
      <left/>
      <right/>
      <top/>
      <bottom style="double">
        <color indexed="64"/>
      </bottom>
      <diagonal/>
    </border>
    <border>
      <left/>
      <right/>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A6A6A6"/>
      </left>
      <right style="thin">
        <color rgb="FFA6A6A6"/>
      </right>
      <top style="thin">
        <color rgb="FFA6A6A6"/>
      </top>
      <bottom style="thin">
        <color rgb="FFA6A6A6"/>
      </bottom>
      <diagonal/>
    </border>
    <border>
      <left/>
      <right style="thin">
        <color rgb="FFA6A6A6"/>
      </right>
      <top style="thin">
        <color rgb="FFA6A6A6"/>
      </top>
      <bottom style="thin">
        <color rgb="FFA6A6A6"/>
      </bottom>
      <diagonal/>
    </border>
    <border>
      <left/>
      <right/>
      <top style="thin">
        <color rgb="FFA6A6A6"/>
      </top>
      <bottom style="thin">
        <color rgb="FFA6A6A6"/>
      </bottom>
      <diagonal/>
    </border>
    <border>
      <left style="thin">
        <color rgb="FFA6A6A6"/>
      </left>
      <right/>
      <top style="thin">
        <color rgb="FFA6A6A6"/>
      </top>
      <bottom style="thin">
        <color rgb="FFA6A6A6"/>
      </bottom>
      <diagonal/>
    </border>
    <border>
      <left/>
      <right style="thin">
        <color rgb="FFA6A6A6"/>
      </right>
      <top/>
      <bottom style="thin">
        <color rgb="FFA6A6A6"/>
      </bottom>
      <diagonal/>
    </border>
    <border>
      <left style="thin">
        <color rgb="FFA6A6A6"/>
      </left>
      <right style="thin">
        <color rgb="FFA6A6A6"/>
      </right>
      <top/>
      <bottom style="thin">
        <color rgb="FFA6A6A6"/>
      </bottom>
      <diagonal/>
    </border>
    <border>
      <left style="thin">
        <color theme="0" tint="-0.34998626667073579"/>
      </left>
      <right style="thin">
        <color theme="0" tint="-0.34998626667073579"/>
      </right>
      <top style="thin">
        <color theme="0" tint="-0.34998626667073579"/>
      </top>
      <bottom/>
      <diagonal/>
    </border>
  </borders>
  <cellStyleXfs count="13">
    <xf numFmtId="0" fontId="0" fillId="0" borderId="0"/>
    <xf numFmtId="44"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0" fontId="5" fillId="4" borderId="0" applyNumberFormat="0" applyBorder="0" applyProtection="0">
      <alignment horizontal="center" vertical="center"/>
    </xf>
    <xf numFmtId="49" fontId="6" fillId="0" borderId="0" applyFill="0" applyBorder="0" applyProtection="0">
      <alignment horizontal="left" vertical="center"/>
    </xf>
    <xf numFmtId="3" fontId="6" fillId="0" borderId="0" applyFill="0" applyBorder="0" applyProtection="0">
      <alignment horizontal="right" vertical="center"/>
    </xf>
    <xf numFmtId="43" fontId="2" fillId="0" borderId="0" applyFont="0" applyFill="0" applyBorder="0" applyAlignment="0" applyProtection="0"/>
    <xf numFmtId="0" fontId="15" fillId="0" borderId="0"/>
    <xf numFmtId="44" fontId="2" fillId="0" borderId="0" applyFont="0" applyFill="0" applyBorder="0" applyAlignment="0" applyProtection="0"/>
    <xf numFmtId="0" fontId="36" fillId="0" borderId="0"/>
    <xf numFmtId="0" fontId="37" fillId="0" borderId="0"/>
  </cellStyleXfs>
  <cellXfs count="213">
    <xf numFmtId="0" fontId="0" fillId="0" borderId="0" xfId="0"/>
    <xf numFmtId="0" fontId="8" fillId="0" borderId="0" xfId="0" applyFont="1"/>
    <xf numFmtId="0" fontId="9" fillId="0" borderId="3" xfId="0" applyFont="1" applyBorder="1" applyAlignment="1">
      <alignment horizontal="left" vertical="center" wrapText="1"/>
    </xf>
    <xf numFmtId="0" fontId="4" fillId="2" borderId="10" xfId="0" applyFont="1" applyFill="1" applyBorder="1" applyAlignment="1">
      <alignment horizontal="center" vertical="center" wrapText="1"/>
    </xf>
    <xf numFmtId="164" fontId="4" fillId="2" borderId="14" xfId="3" applyNumberFormat="1" applyFont="1" applyFill="1" applyBorder="1" applyAlignment="1" applyProtection="1">
      <alignment horizontal="center" vertical="center" wrapText="1"/>
    </xf>
    <xf numFmtId="0" fontId="4" fillId="2" borderId="8" xfId="0" applyFont="1" applyFill="1" applyBorder="1" applyAlignment="1">
      <alignment horizontal="center" vertical="center" wrapText="1"/>
    </xf>
    <xf numFmtId="0" fontId="0" fillId="0" borderId="0" xfId="0" applyAlignment="1">
      <alignment horizontal="left"/>
    </xf>
    <xf numFmtId="0" fontId="3" fillId="3" borderId="0" xfId="0" applyFont="1" applyFill="1" applyAlignment="1">
      <alignment horizontal="left" vertical="center" wrapText="1"/>
    </xf>
    <xf numFmtId="0" fontId="10" fillId="3" borderId="0" xfId="0" applyFont="1" applyFill="1"/>
    <xf numFmtId="0" fontId="11" fillId="3" borderId="0" xfId="0" applyFont="1" applyFill="1" applyAlignment="1">
      <alignment horizontal="center" vertical="center" wrapText="1"/>
    </xf>
    <xf numFmtId="44" fontId="0" fillId="0" borderId="5" xfId="0" applyNumberFormat="1" applyBorder="1" applyAlignment="1">
      <alignment horizontal="left"/>
    </xf>
    <xf numFmtId="44" fontId="0" fillId="0" borderId="6" xfId="1" applyFont="1" applyBorder="1" applyAlignment="1">
      <alignment horizontal="left"/>
    </xf>
    <xf numFmtId="44" fontId="0" fillId="0" borderId="13" xfId="0" applyNumberFormat="1" applyBorder="1" applyAlignment="1">
      <alignment horizontal="left"/>
    </xf>
    <xf numFmtId="44" fontId="7" fillId="5" borderId="1" xfId="0" applyNumberFormat="1" applyFont="1" applyFill="1" applyBorder="1" applyAlignment="1">
      <alignment horizontal="center"/>
    </xf>
    <xf numFmtId="0" fontId="7" fillId="5" borderId="2" xfId="0" applyFont="1" applyFill="1" applyBorder="1" applyAlignment="1">
      <alignment horizontal="center"/>
    </xf>
    <xf numFmtId="44" fontId="7" fillId="5" borderId="11" xfId="0" applyNumberFormat="1" applyFont="1" applyFill="1" applyBorder="1" applyAlignment="1">
      <alignment horizontal="center"/>
    </xf>
    <xf numFmtId="0" fontId="7" fillId="6" borderId="15" xfId="0" applyFont="1" applyFill="1" applyBorder="1" applyAlignment="1">
      <alignment horizontal="left" vertical="center"/>
    </xf>
    <xf numFmtId="44" fontId="7" fillId="6" borderId="16" xfId="1" applyFont="1" applyFill="1" applyBorder="1" applyAlignment="1">
      <alignment horizontal="left" vertical="center"/>
    </xf>
    <xf numFmtId="0" fontId="9" fillId="0" borderId="4" xfId="0" applyFont="1" applyBorder="1" applyAlignment="1">
      <alignment horizontal="center" vertical="center" wrapText="1"/>
    </xf>
    <xf numFmtId="44" fontId="9" fillId="3" borderId="12" xfId="1" applyFont="1" applyFill="1" applyBorder="1" applyAlignment="1">
      <alignment horizontal="center" vertical="center" wrapText="1"/>
    </xf>
    <xf numFmtId="44" fontId="9" fillId="0" borderId="12" xfId="1"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left" vertical="center" wrapText="1"/>
    </xf>
    <xf numFmtId="44" fontId="4" fillId="3" borderId="13" xfId="1" applyFont="1" applyFill="1" applyBorder="1" applyAlignment="1">
      <alignment horizontal="center" vertical="center" wrapText="1"/>
    </xf>
    <xf numFmtId="44" fontId="8" fillId="0" borderId="0" xfId="0" applyNumberFormat="1" applyFont="1"/>
    <xf numFmtId="0" fontId="16" fillId="3" borderId="0" xfId="0" applyFont="1" applyFill="1"/>
    <xf numFmtId="0" fontId="17" fillId="3" borderId="0" xfId="0" applyFont="1" applyFill="1"/>
    <xf numFmtId="0" fontId="12" fillId="3" borderId="0" xfId="0" applyFont="1" applyFill="1" applyAlignment="1">
      <alignment vertical="center" wrapText="1"/>
    </xf>
    <xf numFmtId="0" fontId="12" fillId="3" borderId="0" xfId="0" applyFont="1" applyFill="1" applyAlignment="1">
      <alignment horizontal="center" vertical="center" wrapText="1"/>
    </xf>
    <xf numFmtId="0" fontId="11" fillId="3" borderId="0" xfId="0" applyFont="1" applyFill="1" applyAlignment="1">
      <alignment wrapText="1"/>
    </xf>
    <xf numFmtId="165" fontId="11" fillId="3" borderId="0" xfId="0" applyNumberFormat="1" applyFont="1" applyFill="1" applyAlignment="1">
      <alignment wrapText="1"/>
    </xf>
    <xf numFmtId="0" fontId="11" fillId="3" borderId="0" xfId="0" applyFont="1" applyFill="1" applyAlignment="1">
      <alignment vertical="center" wrapText="1"/>
    </xf>
    <xf numFmtId="0" fontId="11" fillId="3" borderId="0" xfId="0" applyFont="1" applyFill="1" applyAlignment="1">
      <alignment horizontal="center" wrapText="1"/>
    </xf>
    <xf numFmtId="0" fontId="13" fillId="3" borderId="0" xfId="0" applyFont="1" applyFill="1"/>
    <xf numFmtId="0" fontId="11" fillId="3" borderId="0" xfId="0" applyFont="1" applyFill="1"/>
    <xf numFmtId="0" fontId="13" fillId="3" borderId="0" xfId="0" applyFont="1" applyFill="1" applyAlignment="1">
      <alignment horizontal="center" vertical="center"/>
    </xf>
    <xf numFmtId="0" fontId="13" fillId="3" borderId="0" xfId="0" applyFont="1" applyFill="1" applyAlignment="1">
      <alignment horizontal="center" vertical="center" wrapText="1"/>
    </xf>
    <xf numFmtId="0" fontId="10" fillId="3" borderId="0" xfId="0" applyFont="1" applyFill="1" applyAlignment="1">
      <alignment horizontal="center" vertical="center"/>
    </xf>
    <xf numFmtId="0" fontId="20" fillId="3" borderId="0" xfId="0" applyFont="1" applyFill="1" applyAlignment="1">
      <alignment horizontal="center" vertical="center" wrapText="1"/>
    </xf>
    <xf numFmtId="0" fontId="33" fillId="3" borderId="0" xfId="0" applyFont="1" applyFill="1"/>
    <xf numFmtId="0" fontId="34" fillId="3" borderId="0" xfId="0" applyFont="1" applyFill="1"/>
    <xf numFmtId="0" fontId="35" fillId="11" borderId="0" xfId="0" applyFont="1" applyFill="1" applyAlignment="1">
      <alignment vertical="center"/>
    </xf>
    <xf numFmtId="0" fontId="11" fillId="11" borderId="0" xfId="0" applyFont="1" applyFill="1" applyAlignment="1">
      <alignment vertical="center"/>
    </xf>
    <xf numFmtId="6" fontId="35" fillId="11" borderId="0" xfId="0" applyNumberFormat="1" applyFont="1" applyFill="1" applyAlignment="1">
      <alignment vertical="center"/>
    </xf>
    <xf numFmtId="0" fontId="17" fillId="3" borderId="3" xfId="0" applyFont="1" applyFill="1" applyBorder="1" applyAlignment="1">
      <alignment horizontal="center" vertical="center"/>
    </xf>
    <xf numFmtId="0" fontId="17" fillId="3" borderId="3" xfId="0" applyFont="1" applyFill="1" applyBorder="1" applyAlignment="1">
      <alignment vertical="center" wrapText="1"/>
    </xf>
    <xf numFmtId="0" fontId="20" fillId="11" borderId="0" xfId="0" applyFont="1" applyFill="1" applyAlignment="1">
      <alignment horizontal="left" vertical="center" wrapText="1"/>
    </xf>
    <xf numFmtId="0" fontId="12" fillId="3" borderId="0" xfId="0" applyFont="1" applyFill="1"/>
    <xf numFmtId="0" fontId="25" fillId="3" borderId="0" xfId="0" applyFont="1" applyFill="1" applyAlignment="1">
      <alignment vertical="center"/>
    </xf>
    <xf numFmtId="0" fontId="10" fillId="3" borderId="0" xfId="0" applyFont="1" applyFill="1" applyAlignment="1">
      <alignment vertical="center"/>
    </xf>
    <xf numFmtId="0" fontId="10" fillId="3" borderId="0" xfId="0" applyFont="1" applyFill="1" applyAlignment="1">
      <alignment horizontal="center"/>
    </xf>
    <xf numFmtId="0" fontId="38" fillId="3" borderId="0" xfId="0" applyFont="1" applyFill="1" applyAlignment="1">
      <alignment horizontal="center" vertical="center"/>
    </xf>
    <xf numFmtId="0" fontId="39" fillId="12" borderId="20" xfId="0" applyFont="1" applyFill="1" applyBorder="1" applyAlignment="1">
      <alignment horizontal="center" vertical="center" wrapText="1"/>
    </xf>
    <xf numFmtId="0" fontId="38" fillId="3" borderId="0" xfId="0" applyFont="1" applyFill="1" applyAlignment="1">
      <alignment vertical="center"/>
    </xf>
    <xf numFmtId="0" fontId="41" fillId="3" borderId="0" xfId="0" applyFont="1" applyFill="1" applyAlignment="1">
      <alignment vertical="center"/>
    </xf>
    <xf numFmtId="0" fontId="42" fillId="3" borderId="19" xfId="0" applyFont="1" applyFill="1" applyBorder="1" applyAlignment="1">
      <alignment horizontal="center" vertical="center" wrapText="1"/>
    </xf>
    <xf numFmtId="0" fontId="38" fillId="3" borderId="0" xfId="0" applyFont="1" applyFill="1" applyAlignment="1">
      <alignment vertical="center" wrapText="1"/>
    </xf>
    <xf numFmtId="44" fontId="38" fillId="3" borderId="3" xfId="0" applyNumberFormat="1" applyFont="1" applyFill="1" applyBorder="1" applyAlignment="1">
      <alignment vertical="center"/>
    </xf>
    <xf numFmtId="0" fontId="40" fillId="3" borderId="3" xfId="0" applyFont="1" applyFill="1" applyBorder="1" applyAlignment="1">
      <alignment vertical="center"/>
    </xf>
    <xf numFmtId="44" fontId="38" fillId="3" borderId="3" xfId="1" applyFont="1" applyFill="1" applyBorder="1" applyAlignment="1" applyProtection="1">
      <alignment vertical="center"/>
      <protection locked="0"/>
    </xf>
    <xf numFmtId="44" fontId="38" fillId="3" borderId="3" xfId="1" applyFont="1" applyFill="1" applyBorder="1" applyAlignment="1">
      <alignment vertical="center"/>
    </xf>
    <xf numFmtId="44" fontId="38" fillId="3" borderId="0" xfId="1" applyFont="1" applyFill="1" applyAlignment="1">
      <alignment vertical="center"/>
    </xf>
    <xf numFmtId="44" fontId="40" fillId="15" borderId="18" xfId="1" applyFont="1" applyFill="1" applyBorder="1" applyAlignment="1" applyProtection="1">
      <alignment vertical="center" wrapText="1"/>
      <protection locked="0"/>
    </xf>
    <xf numFmtId="44" fontId="7" fillId="3" borderId="3" xfId="0" applyNumberFormat="1" applyFont="1" applyFill="1" applyBorder="1" applyAlignment="1">
      <alignment horizontal="center" vertical="center" wrapText="1"/>
    </xf>
    <xf numFmtId="0" fontId="7" fillId="3" borderId="3" xfId="0" applyFont="1" applyFill="1" applyBorder="1" applyAlignment="1">
      <alignment horizontal="center" vertical="center" wrapText="1"/>
    </xf>
    <xf numFmtId="44" fontId="0" fillId="3" borderId="3" xfId="0" applyNumberFormat="1" applyFill="1" applyBorder="1" applyAlignment="1">
      <alignment vertical="center"/>
    </xf>
    <xf numFmtId="44" fontId="0" fillId="3" borderId="3" xfId="1" applyFont="1" applyFill="1" applyBorder="1" applyAlignment="1">
      <alignment vertical="center"/>
    </xf>
    <xf numFmtId="0" fontId="42" fillId="3" borderId="23" xfId="0" applyFont="1" applyFill="1" applyBorder="1" applyAlignment="1">
      <alignment horizontal="center" vertical="center" wrapText="1"/>
    </xf>
    <xf numFmtId="0" fontId="40" fillId="3" borderId="7" xfId="0" applyFont="1" applyFill="1" applyBorder="1" applyAlignment="1">
      <alignment vertical="center"/>
    </xf>
    <xf numFmtId="44" fontId="38" fillId="3" borderId="7" xfId="0" applyNumberFormat="1" applyFont="1" applyFill="1" applyBorder="1" applyAlignment="1">
      <alignment vertical="center"/>
    </xf>
    <xf numFmtId="44" fontId="38" fillId="3" borderId="7" xfId="1" applyFont="1" applyFill="1" applyBorder="1" applyAlignment="1">
      <alignment vertical="center"/>
    </xf>
    <xf numFmtId="0" fontId="42" fillId="3" borderId="24" xfId="0" applyFont="1" applyFill="1" applyBorder="1" applyAlignment="1">
      <alignment horizontal="center" vertical="center" wrapText="1"/>
    </xf>
    <xf numFmtId="0" fontId="38" fillId="3" borderId="25" xfId="0" applyFont="1" applyFill="1" applyBorder="1" applyAlignment="1">
      <alignment vertical="center"/>
    </xf>
    <xf numFmtId="0" fontId="40" fillId="3" borderId="9" xfId="0" applyFont="1" applyFill="1" applyBorder="1" applyAlignment="1">
      <alignment vertical="center"/>
    </xf>
    <xf numFmtId="44" fontId="38" fillId="3" borderId="9" xfId="0" applyNumberFormat="1" applyFont="1" applyFill="1" applyBorder="1" applyAlignment="1">
      <alignment vertical="center"/>
    </xf>
    <xf numFmtId="44" fontId="38" fillId="3" borderId="9" xfId="1" applyFont="1" applyFill="1" applyBorder="1" applyAlignment="1">
      <alignment vertical="center"/>
    </xf>
    <xf numFmtId="0" fontId="43" fillId="3" borderId="19" xfId="0" applyFont="1" applyFill="1" applyBorder="1" applyAlignment="1">
      <alignment horizontal="center" vertical="center" wrapText="1"/>
    </xf>
    <xf numFmtId="0" fontId="40" fillId="3" borderId="0" xfId="0" applyFont="1" applyFill="1" applyAlignment="1">
      <alignment vertical="center"/>
    </xf>
    <xf numFmtId="44" fontId="40" fillId="3" borderId="3" xfId="0" applyNumberFormat="1" applyFont="1" applyFill="1" applyBorder="1" applyAlignment="1">
      <alignment vertical="center"/>
    </xf>
    <xf numFmtId="44" fontId="40" fillId="3" borderId="3" xfId="1" applyFont="1" applyFill="1" applyBorder="1" applyAlignment="1">
      <alignment vertical="center"/>
    </xf>
    <xf numFmtId="0" fontId="40" fillId="15" borderId="17" xfId="5" applyFont="1" applyFill="1" applyBorder="1" applyAlignment="1" applyProtection="1">
      <alignment horizontal="center" vertical="center" wrapText="1"/>
    </xf>
    <xf numFmtId="9" fontId="38" fillId="3" borderId="0" xfId="2" applyFont="1" applyFill="1" applyAlignment="1">
      <alignment vertical="center"/>
    </xf>
    <xf numFmtId="9" fontId="38" fillId="3" borderId="0" xfId="1" applyNumberFormat="1" applyFont="1" applyFill="1" applyAlignment="1">
      <alignment vertical="center"/>
    </xf>
    <xf numFmtId="0" fontId="10" fillId="0" borderId="0" xfId="0" applyFont="1" applyAlignment="1">
      <alignment horizontal="center" vertical="center"/>
    </xf>
    <xf numFmtId="0" fontId="10" fillId="3" borderId="0" xfId="0" applyFont="1" applyFill="1" applyAlignment="1">
      <alignment horizontal="justify"/>
    </xf>
    <xf numFmtId="44" fontId="10" fillId="3" borderId="0" xfId="1" applyFont="1" applyFill="1"/>
    <xf numFmtId="0" fontId="25" fillId="3" borderId="0" xfId="0" applyFont="1" applyFill="1"/>
    <xf numFmtId="0" fontId="46" fillId="3" borderId="0" xfId="0" applyFont="1" applyFill="1" applyAlignment="1">
      <alignment vertical="center"/>
    </xf>
    <xf numFmtId="0" fontId="0" fillId="3" borderId="0" xfId="0" applyFill="1"/>
    <xf numFmtId="0" fontId="30" fillId="3" borderId="0" xfId="0" applyFont="1" applyFill="1"/>
    <xf numFmtId="0" fontId="14" fillId="3" borderId="0" xfId="0" applyFont="1" applyFill="1" applyAlignment="1">
      <alignment horizontal="center" vertical="center" wrapText="1"/>
    </xf>
    <xf numFmtId="0" fontId="14" fillId="3" borderId="0" xfId="0" applyFont="1" applyFill="1" applyAlignment="1">
      <alignment vertical="center" wrapText="1"/>
    </xf>
    <xf numFmtId="0" fontId="13" fillId="3" borderId="0" xfId="0" applyFont="1" applyFill="1" applyAlignment="1">
      <alignment horizontal="justify" vertical="center" wrapText="1"/>
    </xf>
    <xf numFmtId="0" fontId="48" fillId="3" borderId="0" xfId="0" applyFont="1" applyFill="1" applyAlignment="1">
      <alignment vertical="top" wrapText="1"/>
    </xf>
    <xf numFmtId="0" fontId="19" fillId="12" borderId="27" xfId="0" applyFont="1" applyFill="1" applyBorder="1" applyAlignment="1">
      <alignment horizontal="center" vertical="center" wrapText="1"/>
    </xf>
    <xf numFmtId="0" fontId="26" fillId="12" borderId="27" xfId="0" applyFont="1" applyFill="1" applyBorder="1" applyAlignment="1">
      <alignment horizontal="center" vertical="center" wrapText="1"/>
    </xf>
    <xf numFmtId="0" fontId="14" fillId="3" borderId="27" xfId="0" applyFont="1" applyFill="1" applyBorder="1" applyAlignment="1">
      <alignment horizontal="center" vertical="center" wrapText="1"/>
    </xf>
    <xf numFmtId="0" fontId="13" fillId="3" borderId="27" xfId="0" applyFont="1" applyFill="1" applyBorder="1" applyAlignment="1">
      <alignment horizontal="justify" vertical="center" wrapText="1"/>
    </xf>
    <xf numFmtId="0" fontId="12" fillId="0" borderId="27" xfId="0" applyFont="1" applyBorder="1" applyAlignment="1">
      <alignment horizontal="center" vertical="center" wrapText="1"/>
    </xf>
    <xf numFmtId="0" fontId="11" fillId="3" borderId="27" xfId="0" applyFont="1" applyFill="1" applyBorder="1" applyAlignment="1">
      <alignment horizontal="center" vertical="center" wrapText="1"/>
    </xf>
    <xf numFmtId="9" fontId="11" fillId="3" borderId="27" xfId="2" applyFont="1" applyFill="1" applyBorder="1" applyAlignment="1" applyProtection="1">
      <alignment horizontal="center" vertical="center" wrapText="1"/>
    </xf>
    <xf numFmtId="166" fontId="11" fillId="3" borderId="27" xfId="8" applyNumberFormat="1" applyFont="1" applyFill="1" applyBorder="1" applyAlignment="1">
      <alignment horizontal="center" vertical="center" wrapText="1"/>
    </xf>
    <xf numFmtId="2" fontId="11" fillId="3" borderId="27" xfId="0" applyNumberFormat="1" applyFont="1" applyFill="1" applyBorder="1" applyAlignment="1">
      <alignment horizontal="center" vertical="center" wrapText="1"/>
    </xf>
    <xf numFmtId="166" fontId="11" fillId="3" borderId="27" xfId="1" applyNumberFormat="1" applyFont="1" applyFill="1" applyBorder="1" applyAlignment="1">
      <alignment horizontal="left" vertical="center" wrapText="1"/>
    </xf>
    <xf numFmtId="0" fontId="12" fillId="3" borderId="27" xfId="0" applyFont="1" applyFill="1" applyBorder="1" applyAlignment="1">
      <alignment horizontal="center" vertical="center" wrapText="1"/>
    </xf>
    <xf numFmtId="0" fontId="29" fillId="7" borderId="27" xfId="0" applyFont="1" applyFill="1" applyBorder="1" applyAlignment="1">
      <alignment horizontal="center" vertical="center" wrapText="1"/>
    </xf>
    <xf numFmtId="0" fontId="21" fillId="12" borderId="27" xfId="0" applyFont="1" applyFill="1" applyBorder="1" applyAlignment="1">
      <alignment horizontal="center" vertical="center" wrapText="1"/>
    </xf>
    <xf numFmtId="164" fontId="28" fillId="14" borderId="27" xfId="3" applyNumberFormat="1" applyFont="1" applyFill="1" applyBorder="1" applyAlignment="1" applyProtection="1">
      <alignment horizontal="center" vertical="center" wrapText="1"/>
    </xf>
    <xf numFmtId="164" fontId="21" fillId="12" borderId="27" xfId="3" applyNumberFormat="1" applyFont="1" applyFill="1" applyBorder="1" applyAlignment="1" applyProtection="1">
      <alignment horizontal="center" vertical="center" wrapText="1"/>
    </xf>
    <xf numFmtId="164" fontId="21" fillId="12" borderId="27" xfId="3" applyNumberFormat="1" applyFont="1" applyFill="1" applyBorder="1" applyAlignment="1">
      <alignment horizontal="center" vertical="center" wrapText="1"/>
    </xf>
    <xf numFmtId="0" fontId="21" fillId="13" borderId="27" xfId="0" applyFont="1" applyFill="1" applyBorder="1" applyAlignment="1">
      <alignment horizontal="center" vertical="center" wrapText="1"/>
    </xf>
    <xf numFmtId="0" fontId="27" fillId="13" borderId="27" xfId="0" applyFont="1" applyFill="1" applyBorder="1" applyAlignment="1">
      <alignment horizontal="center" vertical="center" wrapText="1"/>
    </xf>
    <xf numFmtId="0" fontId="32" fillId="3" borderId="27" xfId="0" applyFont="1" applyFill="1" applyBorder="1" applyAlignment="1">
      <alignment horizontal="center" vertical="center" wrapText="1"/>
    </xf>
    <xf numFmtId="0" fontId="31" fillId="11" borderId="27" xfId="0" applyFont="1" applyFill="1" applyBorder="1" applyAlignment="1">
      <alignment horizontal="center" vertical="center" wrapText="1"/>
    </xf>
    <xf numFmtId="9" fontId="11" fillId="3" borderId="27" xfId="0" applyNumberFormat="1" applyFont="1" applyFill="1" applyBorder="1" applyAlignment="1">
      <alignment horizontal="center" vertical="center" wrapText="1"/>
    </xf>
    <xf numFmtId="8" fontId="31" fillId="11" borderId="27" xfId="0" applyNumberFormat="1" applyFont="1" applyFill="1" applyBorder="1" applyAlignment="1">
      <alignment horizontal="center" vertical="center" wrapText="1"/>
    </xf>
    <xf numFmtId="14" fontId="31" fillId="11" borderId="27" xfId="0" applyNumberFormat="1" applyFont="1" applyFill="1" applyBorder="1" applyAlignment="1">
      <alignment horizontal="center" vertical="center" wrapText="1"/>
    </xf>
    <xf numFmtId="14" fontId="11" fillId="3" borderId="27" xfId="0" applyNumberFormat="1" applyFont="1" applyFill="1" applyBorder="1" applyAlignment="1">
      <alignment horizontal="center" vertical="center" wrapText="1"/>
    </xf>
    <xf numFmtId="2" fontId="11" fillId="9" borderId="27" xfId="0" applyNumberFormat="1" applyFont="1" applyFill="1" applyBorder="1" applyAlignment="1">
      <alignment horizontal="center" vertical="center" wrapText="1"/>
    </xf>
    <xf numFmtId="166" fontId="11" fillId="3" borderId="27" xfId="1" applyNumberFormat="1" applyFont="1" applyFill="1" applyBorder="1" applyAlignment="1">
      <alignment horizontal="center" vertical="center" wrapText="1"/>
    </xf>
    <xf numFmtId="0" fontId="18" fillId="17" borderId="3" xfId="0" applyFont="1" applyFill="1" applyBorder="1" applyAlignment="1">
      <alignment horizontal="center" vertical="center"/>
    </xf>
    <xf numFmtId="0" fontId="18" fillId="17" borderId="3" xfId="0" applyFont="1" applyFill="1" applyBorder="1" applyAlignment="1">
      <alignment horizontal="center" vertical="center" wrapText="1"/>
    </xf>
    <xf numFmtId="0" fontId="14" fillId="10" borderId="27" xfId="0" applyFont="1" applyFill="1" applyBorder="1" applyAlignment="1">
      <alignment horizontal="center" vertical="center" wrapText="1"/>
    </xf>
    <xf numFmtId="44" fontId="14" fillId="10" borderId="27" xfId="1" applyFont="1" applyFill="1" applyBorder="1" applyAlignment="1">
      <alignment horizontal="center" vertical="center" wrapText="1"/>
    </xf>
    <xf numFmtId="44" fontId="44" fillId="10" borderId="27" xfId="1" applyFont="1" applyFill="1" applyBorder="1" applyAlignment="1">
      <alignment horizontal="center" vertical="center" wrapText="1"/>
    </xf>
    <xf numFmtId="0" fontId="13" fillId="3" borderId="27" xfId="0" applyFont="1" applyFill="1" applyBorder="1" applyAlignment="1">
      <alignment horizontal="center" vertical="center" wrapText="1"/>
    </xf>
    <xf numFmtId="44" fontId="13" fillId="3" borderId="27" xfId="1" applyFont="1" applyFill="1" applyBorder="1" applyAlignment="1">
      <alignment horizontal="center" vertical="center" wrapText="1"/>
    </xf>
    <xf numFmtId="10" fontId="13" fillId="3" borderId="27" xfId="2" applyNumberFormat="1" applyFont="1" applyFill="1" applyBorder="1" applyAlignment="1">
      <alignment horizontal="center" vertical="center" wrapText="1"/>
    </xf>
    <xf numFmtId="0" fontId="49" fillId="11" borderId="0" xfId="0" applyFont="1" applyFill="1"/>
    <xf numFmtId="0" fontId="50" fillId="11" borderId="0" xfId="0" applyFont="1" applyFill="1"/>
    <xf numFmtId="0" fontId="51" fillId="11" borderId="0" xfId="0" applyFont="1" applyFill="1"/>
    <xf numFmtId="0" fontId="52" fillId="11" borderId="0" xfId="0" applyFont="1" applyFill="1"/>
    <xf numFmtId="0" fontId="53" fillId="11" borderId="0" xfId="0" applyFont="1" applyFill="1"/>
    <xf numFmtId="0" fontId="54" fillId="11" borderId="0" xfId="0" applyFont="1" applyFill="1"/>
    <xf numFmtId="0" fontId="49" fillId="11" borderId="0" xfId="0" applyFont="1" applyFill="1" applyAlignment="1">
      <alignment wrapText="1"/>
    </xf>
    <xf numFmtId="0" fontId="59" fillId="0" borderId="0" xfId="0" applyFont="1"/>
    <xf numFmtId="0" fontId="33" fillId="11" borderId="0" xfId="0" applyFont="1" applyFill="1" applyAlignment="1">
      <alignment horizontal="center" vertical="center"/>
    </xf>
    <xf numFmtId="0" fontId="56" fillId="18" borderId="28" xfId="0" applyFont="1" applyFill="1" applyBorder="1" applyAlignment="1">
      <alignment horizontal="center" vertical="center" wrapText="1"/>
    </xf>
    <xf numFmtId="0" fontId="56" fillId="18" borderId="29" xfId="0" applyFont="1" applyFill="1" applyBorder="1" applyAlignment="1">
      <alignment horizontal="center" vertical="center" wrapText="1"/>
    </xf>
    <xf numFmtId="0" fontId="56" fillId="18" borderId="29" xfId="0" applyFont="1" applyFill="1" applyBorder="1" applyAlignment="1">
      <alignment horizontal="center" vertical="center"/>
    </xf>
    <xf numFmtId="0" fontId="47" fillId="0" borderId="32" xfId="0" applyFont="1" applyBorder="1" applyAlignment="1">
      <alignment horizontal="center" vertical="center" wrapText="1"/>
    </xf>
    <xf numFmtId="0" fontId="49" fillId="11" borderId="0" xfId="0" applyFont="1" applyFill="1" applyAlignment="1">
      <alignment horizontal="center" vertical="center"/>
    </xf>
    <xf numFmtId="0" fontId="34" fillId="0" borderId="0" xfId="0" applyFont="1" applyAlignment="1">
      <alignment horizontal="center" vertical="center"/>
    </xf>
    <xf numFmtId="0" fontId="49" fillId="0" borderId="33" xfId="0" applyFont="1" applyBorder="1" applyAlignment="1">
      <alignment horizontal="center" vertical="center"/>
    </xf>
    <xf numFmtId="0" fontId="57" fillId="11" borderId="32" xfId="0" applyFont="1" applyFill="1" applyBorder="1" applyAlignment="1">
      <alignment horizontal="center" vertical="center" wrapText="1"/>
    </xf>
    <xf numFmtId="0" fontId="58" fillId="11" borderId="32" xfId="0" applyFont="1" applyFill="1" applyBorder="1" applyAlignment="1">
      <alignment horizontal="center" vertical="center" wrapText="1"/>
    </xf>
    <xf numFmtId="0" fontId="49" fillId="0" borderId="32" xfId="0" applyFont="1" applyBorder="1" applyAlignment="1">
      <alignment horizontal="center" vertical="center" wrapText="1"/>
    </xf>
    <xf numFmtId="9" fontId="49" fillId="0" borderId="32" xfId="0" applyNumberFormat="1" applyFont="1" applyBorder="1" applyAlignment="1">
      <alignment horizontal="center" vertical="center"/>
    </xf>
    <xf numFmtId="44" fontId="10" fillId="0" borderId="0" xfId="0" applyNumberFormat="1" applyFont="1" applyAlignment="1">
      <alignment horizontal="center" vertical="center"/>
    </xf>
    <xf numFmtId="0" fontId="49" fillId="0" borderId="29" xfId="0" applyFont="1" applyBorder="1" applyAlignment="1">
      <alignment horizontal="center" vertical="center"/>
    </xf>
    <xf numFmtId="167" fontId="49" fillId="0" borderId="32" xfId="0" applyNumberFormat="1" applyFont="1" applyBorder="1" applyAlignment="1">
      <alignment horizontal="center" vertical="center" wrapText="1"/>
    </xf>
    <xf numFmtId="167" fontId="49" fillId="0" borderId="33" xfId="0" applyNumberFormat="1" applyFont="1" applyBorder="1" applyAlignment="1">
      <alignment horizontal="center" vertical="center"/>
    </xf>
    <xf numFmtId="167" fontId="49" fillId="0" borderId="32" xfId="0" applyNumberFormat="1" applyFont="1" applyBorder="1" applyAlignment="1">
      <alignment horizontal="center" vertical="center"/>
    </xf>
    <xf numFmtId="0" fontId="50" fillId="11" borderId="29" xfId="0" applyFont="1" applyFill="1" applyBorder="1" applyAlignment="1">
      <alignment horizontal="center" vertical="center"/>
    </xf>
    <xf numFmtId="44" fontId="10" fillId="3" borderId="0" xfId="1" applyFont="1" applyFill="1" applyAlignment="1">
      <alignment horizontal="center" vertical="center"/>
    </xf>
    <xf numFmtId="0" fontId="55" fillId="0" borderId="28" xfId="0" applyFont="1" applyBorder="1" applyAlignment="1">
      <alignment horizontal="center" vertical="center" wrapText="1"/>
    </xf>
    <xf numFmtId="0" fontId="49" fillId="11" borderId="0" xfId="0" applyFont="1" applyFill="1" applyAlignment="1">
      <alignment horizontal="center" vertical="center" wrapText="1"/>
    </xf>
    <xf numFmtId="0" fontId="50" fillId="11" borderId="0" xfId="0" applyFont="1" applyFill="1" applyAlignment="1">
      <alignment horizontal="center" vertical="center" wrapText="1"/>
    </xf>
    <xf numFmtId="0" fontId="50" fillId="0" borderId="0" xfId="0" applyFont="1" applyAlignment="1">
      <alignment horizontal="center" vertical="center" wrapText="1"/>
    </xf>
    <xf numFmtId="0" fontId="10" fillId="0" borderId="0" xfId="0" applyFont="1" applyAlignment="1">
      <alignment horizontal="center" vertical="center" wrapText="1"/>
    </xf>
    <xf numFmtId="0" fontId="48" fillId="3" borderId="0" xfId="0" applyFont="1" applyFill="1" applyAlignment="1">
      <alignment horizontal="left" vertical="top" wrapText="1"/>
    </xf>
    <xf numFmtId="0" fontId="0" fillId="0" borderId="0" xfId="0" applyAlignment="1">
      <alignment wrapText="1"/>
    </xf>
    <xf numFmtId="0" fontId="14" fillId="3" borderId="19" xfId="0" applyFont="1" applyFill="1" applyBorder="1" applyAlignment="1">
      <alignment horizontal="center" vertical="center" wrapText="1"/>
    </xf>
    <xf numFmtId="0" fontId="26" fillId="12" borderId="34" xfId="0" applyFont="1" applyFill="1" applyBorder="1" applyAlignment="1">
      <alignment horizontal="center" vertical="center" wrapText="1"/>
    </xf>
    <xf numFmtId="0" fontId="13" fillId="3" borderId="0" xfId="0" applyFont="1" applyFill="1" applyAlignment="1">
      <alignment horizontal="center" vertical="top" wrapText="1"/>
    </xf>
    <xf numFmtId="0" fontId="34" fillId="3" borderId="0" xfId="0" applyFont="1" applyFill="1" applyAlignment="1">
      <alignment horizontal="justify" vertical="top" wrapText="1"/>
    </xf>
    <xf numFmtId="0" fontId="44" fillId="3" borderId="19" xfId="0" applyFont="1" applyFill="1" applyBorder="1" applyAlignment="1">
      <alignment horizontal="justify" vertical="top" wrapText="1"/>
    </xf>
    <xf numFmtId="0" fontId="33" fillId="3" borderId="19" xfId="0" applyFont="1" applyFill="1" applyBorder="1" applyAlignment="1">
      <alignment horizontal="justify" vertical="top" wrapText="1"/>
    </xf>
    <xf numFmtId="0" fontId="33" fillId="19" borderId="19" xfId="0" applyFont="1" applyFill="1" applyBorder="1" applyAlignment="1">
      <alignment vertical="top" wrapText="1"/>
    </xf>
    <xf numFmtId="0" fontId="33" fillId="0" borderId="19" xfId="0" applyFont="1" applyBorder="1" applyAlignment="1">
      <alignment vertical="top" wrapText="1"/>
    </xf>
    <xf numFmtId="0" fontId="33" fillId="19" borderId="0" xfId="0" applyFont="1" applyFill="1" applyAlignment="1">
      <alignment vertical="top" wrapText="1"/>
    </xf>
    <xf numFmtId="0" fontId="33" fillId="0" borderId="0" xfId="0" applyFont="1" applyAlignment="1">
      <alignment vertical="top" wrapText="1"/>
    </xf>
    <xf numFmtId="0" fontId="33" fillId="19" borderId="0" xfId="0" applyFont="1" applyFill="1" applyAlignment="1">
      <alignment wrapText="1"/>
    </xf>
    <xf numFmtId="0" fontId="60" fillId="0" borderId="19" xfId="0" applyFont="1" applyBorder="1" applyAlignment="1">
      <alignment vertical="top" wrapText="1"/>
    </xf>
    <xf numFmtId="0" fontId="30" fillId="3" borderId="0" xfId="0" applyFont="1" applyFill="1" applyAlignment="1">
      <alignment horizontal="center" vertical="center"/>
    </xf>
    <xf numFmtId="0" fontId="30" fillId="3" borderId="0" xfId="0" applyFont="1" applyFill="1" applyAlignment="1">
      <alignment horizontal="center"/>
    </xf>
    <xf numFmtId="0" fontId="21" fillId="12" borderId="27" xfId="0" applyFont="1" applyFill="1" applyBorder="1" applyAlignment="1">
      <alignment horizontal="center" vertical="center" wrapText="1"/>
    </xf>
    <xf numFmtId="0" fontId="35" fillId="11" borderId="0" xfId="0" applyFont="1" applyFill="1" applyAlignment="1">
      <alignment horizontal="left" vertical="center" wrapText="1"/>
    </xf>
    <xf numFmtId="0" fontId="13" fillId="0" borderId="0" xfId="0" applyFont="1" applyAlignment="1">
      <alignment horizontal="left" vertical="top" wrapText="1"/>
    </xf>
    <xf numFmtId="0" fontId="21" fillId="13" borderId="27" xfId="0" applyFont="1" applyFill="1" applyBorder="1" applyAlignment="1">
      <alignment horizontal="center" vertical="center" wrapText="1"/>
    </xf>
    <xf numFmtId="0" fontId="12" fillId="3" borderId="27" xfId="0" applyFont="1" applyFill="1" applyBorder="1" applyAlignment="1">
      <alignment horizontal="center" vertical="center" wrapText="1"/>
    </xf>
    <xf numFmtId="2" fontId="11" fillId="0" borderId="27" xfId="0" applyNumberFormat="1" applyFont="1" applyBorder="1" applyAlignment="1">
      <alignment horizontal="center" vertical="center" wrapText="1"/>
    </xf>
    <xf numFmtId="0" fontId="20" fillId="8" borderId="27" xfId="0" applyFont="1" applyFill="1" applyBorder="1" applyAlignment="1">
      <alignment horizontal="center" vertical="center" wrapText="1"/>
    </xf>
    <xf numFmtId="0" fontId="11" fillId="8" borderId="0" xfId="0" applyFont="1" applyFill="1" applyAlignment="1"/>
    <xf numFmtId="0" fontId="19" fillId="13" borderId="27" xfId="0" applyFont="1" applyFill="1" applyBorder="1" applyAlignment="1">
      <alignment horizontal="center" vertical="center" wrapText="1"/>
    </xf>
    <xf numFmtId="0" fontId="24" fillId="12" borderId="27" xfId="0" applyFont="1" applyFill="1" applyBorder="1" applyAlignment="1">
      <alignment horizontal="center" vertical="center" wrapText="1"/>
    </xf>
    <xf numFmtId="0" fontId="23" fillId="12" borderId="27" xfId="0" applyFont="1" applyFill="1" applyBorder="1" applyAlignment="1">
      <alignment horizontal="center" vertical="center" wrapText="1"/>
    </xf>
    <xf numFmtId="0" fontId="22" fillId="12" borderId="27" xfId="0" applyFont="1" applyFill="1" applyBorder="1" applyAlignment="1">
      <alignment horizontal="center" vertical="center" wrapText="1"/>
    </xf>
    <xf numFmtId="164" fontId="23" fillId="12" borderId="27" xfId="3" applyNumberFormat="1" applyFont="1" applyFill="1" applyBorder="1" applyAlignment="1" applyProtection="1">
      <alignment horizontal="center" vertical="center" wrapText="1"/>
    </xf>
    <xf numFmtId="0" fontId="10" fillId="3" borderId="0" xfId="0" applyFont="1" applyFill="1" applyAlignment="1">
      <alignment horizontal="left" vertical="top" wrapText="1"/>
    </xf>
    <xf numFmtId="0" fontId="14" fillId="3" borderId="0" xfId="0" applyFont="1" applyFill="1" applyAlignment="1">
      <alignment horizontal="left" vertical="center" wrapText="1"/>
    </xf>
    <xf numFmtId="0" fontId="14" fillId="3" borderId="19" xfId="0" applyFont="1" applyFill="1" applyBorder="1" applyAlignment="1">
      <alignment horizontal="center" vertical="center" wrapText="1"/>
    </xf>
    <xf numFmtId="0" fontId="14" fillId="3" borderId="26" xfId="0" applyFont="1" applyFill="1" applyBorder="1" applyAlignment="1">
      <alignment horizontal="center" vertical="center" wrapText="1"/>
    </xf>
    <xf numFmtId="0" fontId="22" fillId="12" borderId="34" xfId="0" applyFont="1" applyFill="1" applyBorder="1" applyAlignment="1">
      <alignment horizontal="center" vertical="center" wrapText="1"/>
    </xf>
    <xf numFmtId="164" fontId="23" fillId="12" borderId="34" xfId="3" applyNumberFormat="1" applyFont="1" applyFill="1" applyBorder="1" applyAlignment="1" applyProtection="1">
      <alignment horizontal="center" vertical="center" wrapText="1"/>
    </xf>
    <xf numFmtId="0" fontId="23" fillId="12" borderId="34" xfId="0" applyFont="1" applyFill="1" applyBorder="1" applyAlignment="1">
      <alignment horizontal="center" vertical="center" wrapText="1"/>
    </xf>
    <xf numFmtId="0" fontId="49" fillId="11" borderId="0" xfId="0" applyFont="1" applyFill="1" applyAlignment="1"/>
    <xf numFmtId="0" fontId="50" fillId="11" borderId="31" xfId="0" applyFont="1" applyFill="1" applyBorder="1" applyAlignment="1">
      <alignment horizontal="center" vertical="center" wrapText="1"/>
    </xf>
    <xf numFmtId="0" fontId="50" fillId="11" borderId="30" xfId="0" applyFont="1" applyFill="1" applyBorder="1" applyAlignment="1">
      <alignment horizontal="center" vertical="center" wrapText="1"/>
    </xf>
    <xf numFmtId="0" fontId="50" fillId="11" borderId="29" xfId="0" applyFont="1" applyFill="1" applyBorder="1" applyAlignment="1">
      <alignment horizontal="center" vertical="center" wrapText="1"/>
    </xf>
    <xf numFmtId="167" fontId="50" fillId="0" borderId="30" xfId="0" applyNumberFormat="1" applyFont="1" applyBorder="1" applyAlignment="1">
      <alignment horizontal="center" vertical="center"/>
    </xf>
    <xf numFmtId="0" fontId="50" fillId="0" borderId="30" xfId="0" applyFont="1" applyBorder="1" applyAlignment="1">
      <alignment horizontal="center" vertical="center"/>
    </xf>
    <xf numFmtId="0" fontId="50" fillId="0" borderId="29" xfId="0" applyFont="1" applyBorder="1" applyAlignment="1">
      <alignment horizontal="center" vertical="center"/>
    </xf>
    <xf numFmtId="0" fontId="45" fillId="0" borderId="31" xfId="0" applyFont="1" applyBorder="1" applyAlignment="1">
      <alignment horizontal="center" vertical="center" wrapText="1"/>
    </xf>
    <xf numFmtId="0" fontId="45" fillId="0" borderId="30" xfId="0" applyFont="1" applyBorder="1" applyAlignment="1">
      <alignment horizontal="center" vertical="center" wrapText="1"/>
    </xf>
    <xf numFmtId="0" fontId="45" fillId="0" borderId="29" xfId="0" applyFont="1" applyBorder="1" applyAlignment="1">
      <alignment horizontal="center" vertical="center" wrapText="1"/>
    </xf>
    <xf numFmtId="167" fontId="50" fillId="11" borderId="30" xfId="0" applyNumberFormat="1" applyFont="1" applyFill="1" applyBorder="1" applyAlignment="1">
      <alignment horizontal="center" vertical="center"/>
    </xf>
    <xf numFmtId="167" fontId="50" fillId="11" borderId="29" xfId="0" applyNumberFormat="1" applyFont="1" applyFill="1" applyBorder="1" applyAlignment="1">
      <alignment horizontal="center" vertical="center"/>
    </xf>
    <xf numFmtId="0" fontId="39" fillId="12" borderId="21" xfId="5" applyFont="1" applyFill="1" applyBorder="1" applyAlignment="1" applyProtection="1">
      <alignment horizontal="center" vertical="center" wrapText="1"/>
    </xf>
    <xf numFmtId="0" fontId="39" fillId="12" borderId="22" xfId="5" applyFont="1" applyFill="1" applyBorder="1" applyAlignment="1" applyProtection="1">
      <alignment horizontal="center" vertical="center" wrapText="1"/>
    </xf>
    <xf numFmtId="0" fontId="41" fillId="3" borderId="0" xfId="0" applyFont="1" applyFill="1" applyAlignment="1">
      <alignment horizontal="center" vertical="center"/>
    </xf>
    <xf numFmtId="0" fontId="38" fillId="3" borderId="3" xfId="0" applyFont="1" applyFill="1" applyBorder="1" applyAlignment="1">
      <alignment horizontal="left" vertical="top" wrapText="1"/>
    </xf>
    <xf numFmtId="0" fontId="39" fillId="16" borderId="3" xfId="0" applyFont="1" applyFill="1" applyBorder="1" applyAlignment="1">
      <alignment horizontal="left" vertical="center"/>
    </xf>
  </cellXfs>
  <cellStyles count="13">
    <cellStyle name="BodyStyle" xfId="6" xr:uid="{0B42D579-8DA7-4F09-8525-16316F066A25}"/>
    <cellStyle name="Currency" xfId="3" xr:uid="{D010BF88-74CB-4942-93EF-02C21C688E38}"/>
    <cellStyle name="HeaderStyle" xfId="5" xr:uid="{A67A8CD4-03C8-4EAB-95D8-0A213BD2EDB9}"/>
    <cellStyle name="Millares" xfId="8" builtinId="3"/>
    <cellStyle name="Moneda" xfId="1" builtinId="4"/>
    <cellStyle name="Moneda 2" xfId="10" xr:uid="{E194E96A-4081-44B7-9F2A-BF035ABBE4C0}"/>
    <cellStyle name="Normal" xfId="0" builtinId="0"/>
    <cellStyle name="Normal 2" xfId="4" xr:uid="{9C3C35A6-70A0-0D47-AC37-7DD41FFA7976}"/>
    <cellStyle name="Normal 2 2" xfId="9" xr:uid="{C8CDD2F9-FE2E-40D9-B36E-987B2DD42115}"/>
    <cellStyle name="Normal 3" xfId="11" xr:uid="{5D32E4B6-3BD5-40DE-97EA-AB3B3831D65D}"/>
    <cellStyle name="Normal 4" xfId="12" xr:uid="{785D1D40-05E3-4D63-AD03-0BF64EE4D73F}"/>
    <cellStyle name="Numeric" xfId="7" xr:uid="{098E533B-F4FF-4DD9-B835-60F9E22A486F}"/>
    <cellStyle name="Porcentaje" xfId="2" builtinId="5"/>
  </cellStyles>
  <dxfs count="43">
    <dxf>
      <fill>
        <patternFill>
          <bgColor rgb="FFFFFF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17/06/relationships/rdRichValue" Target="richData/rdrichvalu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microsoft.com/office/2017/06/relationships/rdRichValueStructure" Target="richData/rdrichvaluestructure.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435428</xdr:colOff>
      <xdr:row>0</xdr:row>
      <xdr:rowOff>176892</xdr:rowOff>
    </xdr:from>
    <xdr:to>
      <xdr:col>2</xdr:col>
      <xdr:colOff>1551214</xdr:colOff>
      <xdr:row>2</xdr:row>
      <xdr:rowOff>178836</xdr:rowOff>
    </xdr:to>
    <xdr:pic>
      <xdr:nvPicPr>
        <xdr:cNvPr id="2" name="Imagen 1">
          <a:extLst>
            <a:ext uri="{FF2B5EF4-FFF2-40B4-BE49-F238E27FC236}">
              <a16:creationId xmlns:a16="http://schemas.microsoft.com/office/drawing/2014/main" id="{E08DDB29-6527-42B8-A577-6471303099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82535" y="176892"/>
          <a:ext cx="1115786" cy="10360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68035</xdr:colOff>
      <xdr:row>0</xdr:row>
      <xdr:rowOff>108857</xdr:rowOff>
    </xdr:from>
    <xdr:to>
      <xdr:col>3</xdr:col>
      <xdr:colOff>1039585</xdr:colOff>
      <xdr:row>2</xdr:row>
      <xdr:rowOff>548368</xdr:rowOff>
    </xdr:to>
    <xdr:pic>
      <xdr:nvPicPr>
        <xdr:cNvPr id="2" name="Imagen 1">
          <a:extLst>
            <a:ext uri="{FF2B5EF4-FFF2-40B4-BE49-F238E27FC236}">
              <a16:creationId xmlns:a16="http://schemas.microsoft.com/office/drawing/2014/main" id="{8B7B3D08-DC21-01A9-2EF7-90E676E41D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4714" y="108857"/>
          <a:ext cx="971550" cy="9021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40821</xdr:colOff>
      <xdr:row>7</xdr:row>
      <xdr:rowOff>149679</xdr:rowOff>
    </xdr:from>
    <xdr:to>
      <xdr:col>6</xdr:col>
      <xdr:colOff>109782</xdr:colOff>
      <xdr:row>8</xdr:row>
      <xdr:rowOff>162307</xdr:rowOff>
    </xdr:to>
    <xdr:pic>
      <xdr:nvPicPr>
        <xdr:cNvPr id="3" name="Imagen 2">
          <a:extLst>
            <a:ext uri="{FF2B5EF4-FFF2-40B4-BE49-F238E27FC236}">
              <a16:creationId xmlns:a16="http://schemas.microsoft.com/office/drawing/2014/main" id="{E54DBA18-4E74-4900-946D-8B3B9720F047}"/>
            </a:ext>
          </a:extLst>
        </xdr:cNvPr>
        <xdr:cNvPicPr>
          <a:picLocks noChangeAspect="1"/>
        </xdr:cNvPicPr>
      </xdr:nvPicPr>
      <xdr:blipFill>
        <a:blip xmlns:r="http://schemas.openxmlformats.org/officeDocument/2006/relationships" r:embed="rId2"/>
        <a:stretch>
          <a:fillRect/>
        </a:stretch>
      </xdr:blipFill>
      <xdr:spPr>
        <a:xfrm>
          <a:off x="231321" y="4177393"/>
          <a:ext cx="6630325" cy="2734057"/>
        </a:xfrm>
        <a:prstGeom prst="rect">
          <a:avLst/>
        </a:prstGeom>
      </xdr:spPr>
    </xdr:pic>
    <xdr:clientData/>
  </xdr:twoCellAnchor>
  <xdr:twoCellAnchor editAs="oneCell">
    <xdr:from>
      <xdr:col>7</xdr:col>
      <xdr:colOff>81643</xdr:colOff>
      <xdr:row>7</xdr:row>
      <xdr:rowOff>122464</xdr:rowOff>
    </xdr:from>
    <xdr:to>
      <xdr:col>11</xdr:col>
      <xdr:colOff>326124</xdr:colOff>
      <xdr:row>8</xdr:row>
      <xdr:rowOff>1259198</xdr:rowOff>
    </xdr:to>
    <xdr:pic>
      <xdr:nvPicPr>
        <xdr:cNvPr id="5" name="Imagen 4">
          <a:extLst>
            <a:ext uri="{FF2B5EF4-FFF2-40B4-BE49-F238E27FC236}">
              <a16:creationId xmlns:a16="http://schemas.microsoft.com/office/drawing/2014/main" id="{50EFDDCB-5D7F-4594-B193-24D892FD35C3}"/>
            </a:ext>
          </a:extLst>
        </xdr:cNvPr>
        <xdr:cNvPicPr>
          <a:picLocks noChangeAspect="1"/>
        </xdr:cNvPicPr>
      </xdr:nvPicPr>
      <xdr:blipFill>
        <a:blip xmlns:r="http://schemas.openxmlformats.org/officeDocument/2006/relationships" r:embed="rId3"/>
        <a:stretch>
          <a:fillRect/>
        </a:stretch>
      </xdr:blipFill>
      <xdr:spPr>
        <a:xfrm>
          <a:off x="7143750" y="4150178"/>
          <a:ext cx="6544588" cy="38581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1360715</xdr:colOff>
      <xdr:row>0</xdr:row>
      <xdr:rowOff>54428</xdr:rowOff>
    </xdr:from>
    <xdr:to>
      <xdr:col>6</xdr:col>
      <xdr:colOff>972031</xdr:colOff>
      <xdr:row>3</xdr:row>
      <xdr:rowOff>289832</xdr:rowOff>
    </xdr:to>
    <xdr:pic>
      <xdr:nvPicPr>
        <xdr:cNvPr id="2" name="Imagen 1">
          <a:extLst>
            <a:ext uri="{FF2B5EF4-FFF2-40B4-BE49-F238E27FC236}">
              <a16:creationId xmlns:a16="http://schemas.microsoft.com/office/drawing/2014/main" id="{EA171CC8-FC80-97EB-9F36-6B53156D44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41822" y="54428"/>
          <a:ext cx="971550" cy="9021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1762125</xdr:colOff>
      <xdr:row>0</xdr:row>
      <xdr:rowOff>119062</xdr:rowOff>
    </xdr:from>
    <xdr:to>
      <xdr:col>2</xdr:col>
      <xdr:colOff>969169</xdr:colOff>
      <xdr:row>3</xdr:row>
      <xdr:rowOff>92868</xdr:rowOff>
    </xdr:to>
    <xdr:pic>
      <xdr:nvPicPr>
        <xdr:cNvPr id="2" name="Imagen 1">
          <a:extLst>
            <a:ext uri="{FF2B5EF4-FFF2-40B4-BE49-F238E27FC236}">
              <a16:creationId xmlns:a16="http://schemas.microsoft.com/office/drawing/2014/main" id="{AA5C84CE-8DE0-FA55-40A3-5861FC712F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83594" y="119062"/>
          <a:ext cx="971550" cy="8786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11906</xdr:colOff>
      <xdr:row>10</xdr:row>
      <xdr:rowOff>47624</xdr:rowOff>
    </xdr:from>
    <xdr:to>
      <xdr:col>3</xdr:col>
      <xdr:colOff>3206073</xdr:colOff>
      <xdr:row>26</xdr:row>
      <xdr:rowOff>95754</xdr:rowOff>
    </xdr:to>
    <xdr:pic>
      <xdr:nvPicPr>
        <xdr:cNvPr id="3" name="Imagen 2">
          <a:extLst>
            <a:ext uri="{FF2B5EF4-FFF2-40B4-BE49-F238E27FC236}">
              <a16:creationId xmlns:a16="http://schemas.microsoft.com/office/drawing/2014/main" id="{0A2DC60E-2071-4AE3-BA58-A19B482F0826}"/>
            </a:ext>
          </a:extLst>
        </xdr:cNvPr>
        <xdr:cNvPicPr>
          <a:picLocks noChangeAspect="1"/>
        </xdr:cNvPicPr>
      </xdr:nvPicPr>
      <xdr:blipFill>
        <a:blip xmlns:r="http://schemas.openxmlformats.org/officeDocument/2006/relationships" r:embed="rId2"/>
        <a:stretch>
          <a:fillRect/>
        </a:stretch>
      </xdr:blipFill>
      <xdr:spPr>
        <a:xfrm>
          <a:off x="333375" y="4262437"/>
          <a:ext cx="6525536" cy="36200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428577</xdr:colOff>
      <xdr:row>0</xdr:row>
      <xdr:rowOff>84776</xdr:rowOff>
    </xdr:from>
    <xdr:to>
      <xdr:col>2</xdr:col>
      <xdr:colOff>326091</xdr:colOff>
      <xdr:row>3</xdr:row>
      <xdr:rowOff>134471</xdr:rowOff>
    </xdr:to>
    <xdr:pic>
      <xdr:nvPicPr>
        <xdr:cNvPr id="2" name="Imagen 1">
          <a:extLst>
            <a:ext uri="{FF2B5EF4-FFF2-40B4-BE49-F238E27FC236}">
              <a16:creationId xmlns:a16="http://schemas.microsoft.com/office/drawing/2014/main" id="{547D4227-60AD-4FD1-B13D-911883880B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0577" y="84776"/>
          <a:ext cx="602364" cy="677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514350</xdr:colOff>
      <xdr:row>1</xdr:row>
      <xdr:rowOff>152400</xdr:rowOff>
    </xdr:from>
    <xdr:to>
      <xdr:col>4</xdr:col>
      <xdr:colOff>819150</xdr:colOff>
      <xdr:row>5</xdr:row>
      <xdr:rowOff>180975</xdr:rowOff>
    </xdr:to>
    <xdr:pic>
      <xdr:nvPicPr>
        <xdr:cNvPr id="2" name="Imagen 1">
          <a:extLst>
            <a:ext uri="{FF2B5EF4-FFF2-40B4-BE49-F238E27FC236}">
              <a16:creationId xmlns:a16="http://schemas.microsoft.com/office/drawing/2014/main" id="{D68BF278-07F7-86E5-0A80-051CE39210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333375"/>
          <a:ext cx="1343025" cy="1228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134471</xdr:colOff>
      <xdr:row>14</xdr:row>
      <xdr:rowOff>123265</xdr:rowOff>
    </xdr:from>
    <xdr:to>
      <xdr:col>6</xdr:col>
      <xdr:colOff>1311441</xdr:colOff>
      <xdr:row>32</xdr:row>
      <xdr:rowOff>153978</xdr:rowOff>
    </xdr:to>
    <xdr:pic>
      <xdr:nvPicPr>
        <xdr:cNvPr id="3" name="Imagen 2">
          <a:extLst>
            <a:ext uri="{FF2B5EF4-FFF2-40B4-BE49-F238E27FC236}">
              <a16:creationId xmlns:a16="http://schemas.microsoft.com/office/drawing/2014/main" id="{8D6D21BF-03A8-4F67-B44A-C5B8959894C1}"/>
            </a:ext>
          </a:extLst>
        </xdr:cNvPr>
        <xdr:cNvPicPr>
          <a:picLocks noChangeAspect="1"/>
        </xdr:cNvPicPr>
      </xdr:nvPicPr>
      <xdr:blipFill>
        <a:blip xmlns:r="http://schemas.openxmlformats.org/officeDocument/2006/relationships" r:embed="rId2"/>
        <a:stretch>
          <a:fillRect/>
        </a:stretch>
      </xdr:blipFill>
      <xdr:spPr>
        <a:xfrm>
          <a:off x="190500" y="4549589"/>
          <a:ext cx="6544588" cy="3277057"/>
        </a:xfrm>
        <a:prstGeom prst="rect">
          <a:avLst/>
        </a:prstGeom>
      </xdr:spPr>
    </xdr:pic>
    <xdr:clientData/>
  </xdr:twoCellAnchor>
  <xdr:twoCellAnchor editAs="oneCell">
    <xdr:from>
      <xdr:col>6</xdr:col>
      <xdr:colOff>1602441</xdr:colOff>
      <xdr:row>16</xdr:row>
      <xdr:rowOff>156882</xdr:rowOff>
    </xdr:from>
    <xdr:to>
      <xdr:col>12</xdr:col>
      <xdr:colOff>227830</xdr:colOff>
      <xdr:row>39</xdr:row>
      <xdr:rowOff>34175</xdr:rowOff>
    </xdr:to>
    <xdr:pic>
      <xdr:nvPicPr>
        <xdr:cNvPr id="4" name="Imagen 3">
          <a:extLst>
            <a:ext uri="{FF2B5EF4-FFF2-40B4-BE49-F238E27FC236}">
              <a16:creationId xmlns:a16="http://schemas.microsoft.com/office/drawing/2014/main" id="{9676A5F8-2DF4-4C72-B193-07973799B448}"/>
            </a:ext>
          </a:extLst>
        </xdr:cNvPr>
        <xdr:cNvPicPr>
          <a:picLocks noChangeAspect="1"/>
        </xdr:cNvPicPr>
      </xdr:nvPicPr>
      <xdr:blipFill>
        <a:blip xmlns:r="http://schemas.openxmlformats.org/officeDocument/2006/relationships" r:embed="rId3"/>
        <a:stretch>
          <a:fillRect/>
        </a:stretch>
      </xdr:blipFill>
      <xdr:spPr>
        <a:xfrm>
          <a:off x="7026088" y="4941794"/>
          <a:ext cx="6525536" cy="40010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323850</xdr:colOff>
      <xdr:row>0</xdr:row>
      <xdr:rowOff>66675</xdr:rowOff>
    </xdr:from>
    <xdr:to>
      <xdr:col>1</xdr:col>
      <xdr:colOff>1295400</xdr:colOff>
      <xdr:row>5</xdr:row>
      <xdr:rowOff>0</xdr:rowOff>
    </xdr:to>
    <xdr:pic>
      <xdr:nvPicPr>
        <xdr:cNvPr id="2" name="Imagen 1">
          <a:extLst>
            <a:ext uri="{FF2B5EF4-FFF2-40B4-BE49-F238E27FC236}">
              <a16:creationId xmlns:a16="http://schemas.microsoft.com/office/drawing/2014/main" id="{E15FE250-6767-A520-E5D9-4D89518DED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66675"/>
          <a:ext cx="971550"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3</v>
    <v>8</v>
    <v>0</v>
    <v>6</v>
  </rv>
</rvData>
</file>

<file path=xl/richData/rdrichvaluestructure.xml><?xml version="1.0" encoding="utf-8"?>
<rvStructures xmlns="http://schemas.microsoft.com/office/spreadsheetml/2017/richdata" count="1">
  <s t="_error">
    <k n="colOffset" t="i"/>
    <k n="errorType" t="i"/>
    <k n="rwOffset" t="i"/>
    <k n="subType" t="i"/>
  </s>
</rvStructur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92DB7-49EE-475E-8080-4377BE514D3A}">
  <dimension ref="B2:H12"/>
  <sheetViews>
    <sheetView zoomScale="90" zoomScaleNormal="90" workbookViewId="0">
      <selection activeCell="C15" sqref="C15"/>
    </sheetView>
  </sheetViews>
  <sheetFormatPr baseColWidth="10" defaultColWidth="11.5" defaultRowHeight="14"/>
  <cols>
    <col min="1" max="1" width="11.5" style="1"/>
    <col min="2" max="2" width="13.1640625" style="1" customWidth="1"/>
    <col min="3" max="3" width="64.6640625" style="1" customWidth="1"/>
    <col min="4" max="4" width="21.33203125" style="1" customWidth="1"/>
    <col min="5" max="5" width="11.5" style="1"/>
    <col min="6" max="6" width="27.6640625" style="1" bestFit="1" customWidth="1"/>
    <col min="7" max="7" width="21.1640625" style="1" customWidth="1"/>
    <col min="8" max="8" width="24.33203125" style="1" bestFit="1" customWidth="1"/>
    <col min="9" max="9" width="11.5" style="1" customWidth="1"/>
    <col min="10" max="16384" width="11.5" style="1"/>
  </cols>
  <sheetData>
    <row r="2" spans="2:8" ht="15" thickBot="1"/>
    <row r="3" spans="2:8" ht="46" thickBot="1">
      <c r="B3" s="3" t="s">
        <v>0</v>
      </c>
      <c r="C3" s="4" t="s">
        <v>1</v>
      </c>
      <c r="D3" s="5" t="s">
        <v>2</v>
      </c>
      <c r="F3" s="16" t="s">
        <v>3</v>
      </c>
      <c r="G3" s="17" t="e">
        <f>+'4. Oferta Económica'!#REF!</f>
        <v>#REF!</v>
      </c>
      <c r="H3" s="6"/>
    </row>
    <row r="4" spans="2:8" ht="15">
      <c r="B4" s="18">
        <v>2</v>
      </c>
      <c r="C4" s="2" t="s">
        <v>4</v>
      </c>
      <c r="D4" s="19">
        <v>106187260</v>
      </c>
      <c r="F4" s="13" t="s">
        <v>5</v>
      </c>
      <c r="G4" s="14" t="s">
        <v>6</v>
      </c>
      <c r="H4" s="15" t="s">
        <v>7</v>
      </c>
    </row>
    <row r="5" spans="2:8" ht="16" thickBot="1">
      <c r="B5" s="18">
        <v>3</v>
      </c>
      <c r="C5" s="2" t="s">
        <v>8</v>
      </c>
      <c r="D5" s="19">
        <v>105307260</v>
      </c>
      <c r="F5" s="10">
        <f>MEDIAN(D4:D12)</f>
        <v>89112200</v>
      </c>
      <c r="G5" s="11">
        <f>ROUND(_xlfn.STDEV.P(D4:D12),0)</f>
        <v>15778540</v>
      </c>
      <c r="H5" s="12">
        <f>+F5-G5</f>
        <v>73333660</v>
      </c>
    </row>
    <row r="6" spans="2:8" ht="15">
      <c r="B6" s="18">
        <v>4</v>
      </c>
      <c r="C6" s="2" t="s">
        <v>9</v>
      </c>
      <c r="D6" s="20">
        <v>103426000</v>
      </c>
    </row>
    <row r="7" spans="2:8" ht="18">
      <c r="B7" s="18">
        <v>7</v>
      </c>
      <c r="C7" s="2" t="s">
        <v>10</v>
      </c>
      <c r="D7" s="19">
        <v>94535238</v>
      </c>
      <c r="F7" s="7"/>
      <c r="G7" s="7"/>
      <c r="H7" s="7"/>
    </row>
    <row r="8" spans="2:8" ht="15">
      <c r="B8" s="18">
        <v>6</v>
      </c>
      <c r="C8" s="2" t="s">
        <v>11</v>
      </c>
      <c r="D8" s="19">
        <v>89112200</v>
      </c>
      <c r="F8" s="24"/>
    </row>
    <row r="9" spans="2:8" ht="15">
      <c r="B9" s="18">
        <v>8</v>
      </c>
      <c r="C9" s="2" t="s">
        <v>12</v>
      </c>
      <c r="D9" s="19">
        <v>88842518</v>
      </c>
    </row>
    <row r="10" spans="2:8" ht="15">
      <c r="B10" s="18">
        <v>9</v>
      </c>
      <c r="C10" s="2" t="s">
        <v>13</v>
      </c>
      <c r="D10" s="19">
        <v>84333381</v>
      </c>
    </row>
    <row r="11" spans="2:8" ht="15">
      <c r="B11" s="18">
        <v>1</v>
      </c>
      <c r="C11" s="2" t="s">
        <v>14</v>
      </c>
      <c r="D11" s="19">
        <v>81709120</v>
      </c>
    </row>
    <row r="12" spans="2:8" ht="16" thickBot="1">
      <c r="B12" s="21">
        <v>5</v>
      </c>
      <c r="C12" s="22" t="s">
        <v>15</v>
      </c>
      <c r="D12" s="23">
        <v>52015800</v>
      </c>
    </row>
  </sheetData>
  <sortState ref="B4:D12">
    <sortCondition descending="1" ref="D4:D12"/>
  </sortState>
  <conditionalFormatting sqref="B4:C12">
    <cfRule type="containsBlanks" dxfId="42" priority="1" stopIfTrue="1">
      <formula>LEN(TRIM(B4))=0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C37E8-68BA-4850-926E-E476E7785DD7}">
  <sheetPr>
    <pageSetUpPr fitToPage="1"/>
  </sheetPr>
  <dimension ref="B2:D15"/>
  <sheetViews>
    <sheetView tabSelected="1" zoomScale="70" zoomScaleNormal="70" workbookViewId="0">
      <selection activeCell="C12" sqref="C12"/>
    </sheetView>
  </sheetViews>
  <sheetFormatPr baseColWidth="10" defaultColWidth="23.6640625" defaultRowHeight="20"/>
  <cols>
    <col min="1" max="1" width="10.5" style="25" customWidth="1"/>
    <col min="2" max="2" width="9.83203125" style="25" customWidth="1"/>
    <col min="3" max="3" width="131.5" style="25" customWidth="1"/>
    <col min="4" max="4" width="50.83203125" style="25" customWidth="1"/>
    <col min="5" max="5" width="36.5" style="25" customWidth="1"/>
    <col min="6" max="6" width="28.5" style="25" customWidth="1"/>
    <col min="7" max="7" width="46.5" style="25" customWidth="1"/>
    <col min="8" max="8" width="26.5" style="25" customWidth="1"/>
    <col min="9" max="9" width="28" style="25" customWidth="1"/>
    <col min="10" max="10" width="24.6640625" style="25" customWidth="1"/>
    <col min="11" max="12" width="36.6640625" style="25" customWidth="1"/>
    <col min="13" max="13" width="22.5" style="25" customWidth="1"/>
    <col min="14" max="14" width="22.83203125" style="25" customWidth="1"/>
    <col min="15" max="15" width="17.5" style="25" customWidth="1"/>
    <col min="16" max="16" width="20.5" style="25" customWidth="1"/>
    <col min="17" max="17" width="19.83203125" style="25" customWidth="1"/>
    <col min="18" max="23" width="23.6640625" style="25"/>
    <col min="24" max="24" width="2.5" style="25" bestFit="1" customWidth="1"/>
    <col min="25" max="25" width="8" style="25" bestFit="1" customWidth="1"/>
    <col min="26" max="16384" width="23.6640625" style="25"/>
  </cols>
  <sheetData>
    <row r="2" spans="2:4" ht="60.75" customHeight="1">
      <c r="C2" s="174" t="s">
        <v>16</v>
      </c>
      <c r="D2" s="174"/>
    </row>
    <row r="3" spans="2:4" ht="27.75" customHeight="1">
      <c r="C3" s="26"/>
    </row>
    <row r="4" spans="2:4" ht="49.5" customHeight="1">
      <c r="B4" s="120" t="s">
        <v>17</v>
      </c>
      <c r="C4" s="120" t="s">
        <v>18</v>
      </c>
      <c r="D4" s="121" t="s">
        <v>19</v>
      </c>
    </row>
    <row r="5" spans="2:4" ht="55.5" customHeight="1">
      <c r="B5" s="44">
        <v>3</v>
      </c>
      <c r="C5" s="45" t="s">
        <v>20</v>
      </c>
      <c r="D5" s="44" t="s">
        <v>21</v>
      </c>
    </row>
    <row r="6" spans="2:4" ht="55.5" customHeight="1">
      <c r="B6" s="44">
        <v>4</v>
      </c>
      <c r="C6" s="45" t="s">
        <v>22</v>
      </c>
      <c r="D6" s="44" t="s">
        <v>21</v>
      </c>
    </row>
    <row r="7" spans="2:4" ht="55.5" customHeight="1">
      <c r="B7" s="44">
        <v>5</v>
      </c>
      <c r="C7" s="45" t="s">
        <v>23</v>
      </c>
      <c r="D7" s="44" t="s">
        <v>21</v>
      </c>
    </row>
    <row r="11" spans="2:4">
      <c r="C11"/>
    </row>
    <row r="15" spans="2:4">
      <c r="C15"/>
    </row>
  </sheetData>
  <mergeCells count="1">
    <mergeCell ref="C2:D2"/>
  </mergeCells>
  <printOptions horizontalCentered="1" verticalCentered="1"/>
  <pageMargins left="0.23622047244094491" right="0.23622047244094491" top="0.74803149606299213" bottom="0.74803149606299213" header="0.31496062992125984" footer="0.31496062992125984"/>
  <pageSetup paperSize="3" scale="39" pageOrder="overThenDown"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83421-7A29-465C-AD42-3E14B2E75B55}">
  <sheetPr>
    <pageSetUpPr fitToPage="1"/>
  </sheetPr>
  <dimension ref="B2:Y33"/>
  <sheetViews>
    <sheetView topLeftCell="C5" zoomScale="75" zoomScaleNormal="70" workbookViewId="0">
      <selection activeCell="G5" sqref="G5"/>
    </sheetView>
  </sheetViews>
  <sheetFormatPr baseColWidth="10" defaultColWidth="11.5" defaultRowHeight="16"/>
  <cols>
    <col min="1" max="1" width="2.83203125" style="29" customWidth="1"/>
    <col min="2" max="2" width="6.5" style="28" customWidth="1"/>
    <col min="3" max="3" width="37.1640625" style="28" customWidth="1"/>
    <col min="4" max="4" width="17" style="9" customWidth="1"/>
    <col min="5" max="5" width="20.83203125" style="9" customWidth="1"/>
    <col min="6" max="7" width="17" style="9" customWidth="1"/>
    <col min="8" max="8" width="20" style="29" customWidth="1"/>
    <col min="9" max="9" width="23.33203125" style="29" customWidth="1"/>
    <col min="10" max="10" width="24.83203125" style="29" customWidth="1"/>
    <col min="11" max="11" width="26.33203125" style="29" customWidth="1"/>
    <col min="12" max="12" width="18.5" style="29" customWidth="1"/>
    <col min="13" max="16" width="20.6640625" style="29" customWidth="1"/>
    <col min="17" max="17" width="11.5" style="29" hidden="1" customWidth="1"/>
    <col min="18" max="18" width="22.5" style="29" hidden="1" customWidth="1"/>
    <col min="19" max="24" width="11.5" style="29" customWidth="1"/>
    <col min="25" max="25" width="19.83203125" style="29" customWidth="1"/>
    <col min="26" max="27" width="11.5" style="29" customWidth="1"/>
    <col min="28" max="16384" width="11.5" style="29"/>
  </cols>
  <sheetData>
    <row r="2" spans="2:18" ht="20">
      <c r="B2" s="175" t="s">
        <v>16</v>
      </c>
      <c r="C2" s="175"/>
      <c r="D2" s="175"/>
      <c r="E2" s="175"/>
      <c r="F2" s="175"/>
      <c r="G2" s="175"/>
      <c r="H2" s="175"/>
      <c r="I2" s="175"/>
      <c r="J2" s="175"/>
      <c r="K2" s="175"/>
      <c r="L2" s="175"/>
      <c r="M2" s="175"/>
    </row>
    <row r="3" spans="2:18" ht="48" customHeight="1">
      <c r="M3" s="176" t="s">
        <v>24</v>
      </c>
      <c r="N3" s="176"/>
      <c r="O3" s="176"/>
      <c r="P3" s="176"/>
    </row>
    <row r="4" spans="2:18" s="31" customFormat="1" ht="67.5" customHeight="1">
      <c r="B4" s="106" t="s">
        <v>17</v>
      </c>
      <c r="C4" s="108" t="s">
        <v>1</v>
      </c>
      <c r="D4" s="108" t="s">
        <v>25</v>
      </c>
      <c r="E4" s="108" t="s">
        <v>26</v>
      </c>
      <c r="F4" s="109" t="s">
        <v>27</v>
      </c>
      <c r="G4" s="109" t="s">
        <v>28</v>
      </c>
      <c r="H4" s="109" t="s">
        <v>29</v>
      </c>
      <c r="I4" s="106" t="s">
        <v>30</v>
      </c>
      <c r="J4" s="106" t="s">
        <v>31</v>
      </c>
      <c r="K4" s="106" t="s">
        <v>30</v>
      </c>
      <c r="L4" s="108" t="s">
        <v>32</v>
      </c>
      <c r="M4" s="107" t="s">
        <v>33</v>
      </c>
      <c r="N4" s="107" t="s">
        <v>34</v>
      </c>
      <c r="O4" s="107" t="s">
        <v>35</v>
      </c>
      <c r="P4" s="107" t="s">
        <v>36</v>
      </c>
    </row>
    <row r="5" spans="2:18" s="32" customFormat="1" ht="63" customHeight="1">
      <c r="B5" s="98">
        <v>2</v>
      </c>
      <c r="C5" s="98" t="s">
        <v>37</v>
      </c>
      <c r="D5" s="99" t="s">
        <v>38</v>
      </c>
      <c r="E5" s="99" t="s">
        <v>143</v>
      </c>
      <c r="F5" s="100">
        <v>1</v>
      </c>
      <c r="G5" s="100" t="s">
        <v>39</v>
      </c>
      <c r="H5" s="101">
        <v>106358544</v>
      </c>
      <c r="I5" s="102">
        <f>+H5/1750905</f>
        <v>60.744897067516511</v>
      </c>
      <c r="J5" s="103">
        <v>106358544</v>
      </c>
      <c r="K5" s="102">
        <f>J5/1750905</f>
        <v>60.744897067516511</v>
      </c>
      <c r="L5" s="104" t="str">
        <f>IF(I5&gt;=K5,"CUMPLE","NO CUMPLE")</f>
        <v>CUMPLE</v>
      </c>
      <c r="M5" s="105" t="s">
        <v>40</v>
      </c>
      <c r="N5" s="105" t="s">
        <v>40</v>
      </c>
      <c r="O5" s="105" t="s">
        <v>40</v>
      </c>
      <c r="P5" s="105" t="s">
        <v>40</v>
      </c>
      <c r="Q5" s="28" t="s">
        <v>41</v>
      </c>
      <c r="R5" s="38" t="s">
        <v>40</v>
      </c>
    </row>
    <row r="6" spans="2:18" s="27" customFormat="1" ht="17">
      <c r="Q6" s="28" t="s">
        <v>39</v>
      </c>
      <c r="R6" s="38" t="s">
        <v>42</v>
      </c>
    </row>
    <row r="7" spans="2:18" s="27" customFormat="1" ht="17">
      <c r="R7" s="38" t="s">
        <v>43</v>
      </c>
    </row>
    <row r="8" spans="2:18" s="27" customFormat="1" ht="214.5" customHeight="1">
      <c r="B8" s="46"/>
      <c r="C8" s="46"/>
      <c r="D8" s="46"/>
      <c r="E8" s="46"/>
      <c r="F8" s="46"/>
      <c r="G8" s="46"/>
      <c r="H8" s="46"/>
      <c r="I8" s="46"/>
      <c r="J8" s="46"/>
    </row>
    <row r="9" spans="2:18" s="27" customFormat="1" ht="214.5" customHeight="1">
      <c r="B9" s="46"/>
      <c r="C9" s="46"/>
      <c r="D9" s="46"/>
      <c r="E9" s="46"/>
      <c r="F9" s="46"/>
      <c r="G9" s="46"/>
      <c r="H9" s="46"/>
      <c r="I9" s="46"/>
      <c r="J9" s="46"/>
    </row>
    <row r="10" spans="2:18" s="27" customFormat="1" ht="33.75" customHeight="1">
      <c r="B10" s="41" t="s">
        <v>44</v>
      </c>
      <c r="C10" s="41"/>
      <c r="D10" s="41"/>
      <c r="E10" s="41"/>
      <c r="F10" s="41"/>
      <c r="G10" s="41"/>
      <c r="H10" s="41"/>
      <c r="I10" s="43">
        <v>30968440</v>
      </c>
      <c r="J10" s="42" t="s">
        <v>45</v>
      </c>
    </row>
    <row r="11" spans="2:18" s="27" customFormat="1" ht="33.75" customHeight="1">
      <c r="B11" s="41" t="s">
        <v>46</v>
      </c>
      <c r="C11" s="41"/>
      <c r="D11" s="41"/>
      <c r="E11" s="41"/>
      <c r="F11" s="41"/>
      <c r="G11" s="41"/>
      <c r="H11" s="41"/>
      <c r="I11" s="41"/>
      <c r="J11" s="42"/>
    </row>
    <row r="12" spans="2:18" s="27" customFormat="1" ht="33.75" customHeight="1">
      <c r="B12" s="177" t="s">
        <v>47</v>
      </c>
      <c r="C12" s="177"/>
      <c r="D12" s="177"/>
      <c r="E12" s="177"/>
      <c r="F12" s="177"/>
      <c r="G12" s="177"/>
      <c r="H12" s="177"/>
      <c r="I12" s="177"/>
      <c r="J12" s="177"/>
    </row>
    <row r="13" spans="2:18" s="27" customFormat="1" ht="33.75" customHeight="1">
      <c r="B13" s="177" t="s">
        <v>48</v>
      </c>
      <c r="C13" s="177"/>
      <c r="D13" s="177"/>
      <c r="E13" s="177"/>
      <c r="F13" s="177"/>
      <c r="G13" s="177"/>
      <c r="H13" s="177"/>
      <c r="I13" s="177"/>
      <c r="J13" s="177"/>
    </row>
    <row r="14" spans="2:18" s="27" customFormat="1">
      <c r="B14" s="31"/>
      <c r="C14" s="31"/>
      <c r="D14" s="31"/>
      <c r="E14" s="31"/>
      <c r="F14" s="31"/>
      <c r="G14" s="31"/>
      <c r="H14" s="31"/>
      <c r="I14" s="31"/>
      <c r="J14" s="31"/>
    </row>
    <row r="15" spans="2:18" s="27" customFormat="1"/>
    <row r="16" spans="2:18" s="27" customFormat="1"/>
    <row r="17" spans="10:10" s="27" customFormat="1"/>
    <row r="18" spans="10:10" s="27" customFormat="1"/>
    <row r="19" spans="10:10" s="27" customFormat="1"/>
    <row r="20" spans="10:10" s="27" customFormat="1"/>
    <row r="21" spans="10:10" s="27" customFormat="1"/>
    <row r="22" spans="10:10" s="27" customFormat="1"/>
    <row r="23" spans="10:10" s="27" customFormat="1"/>
    <row r="24" spans="10:10" s="27" customFormat="1"/>
    <row r="25" spans="10:10" s="27" customFormat="1"/>
    <row r="26" spans="10:10" s="27" customFormat="1"/>
    <row r="27" spans="10:10" s="27" customFormat="1"/>
    <row r="28" spans="10:10" s="27" customFormat="1">
      <c r="J28"/>
    </row>
    <row r="29" spans="10:10" s="27" customFormat="1"/>
    <row r="30" spans="10:10" s="27" customFormat="1"/>
    <row r="31" spans="10:10" s="27" customFormat="1"/>
    <row r="32" spans="10:10" s="27" customFormat="1"/>
    <row r="33" spans="25:25">
      <c r="Y33" s="30">
        <f>SUM(Y6:Y32)</f>
        <v>0</v>
      </c>
    </row>
  </sheetData>
  <sheetProtection formatCells="0" formatColumns="0" formatRows="0" insertColumns="0" insertRows="0" insertHyperlinks="0" deleteColumns="0" deleteRows="0" sort="0" autoFilter="0" pivotTables="0"/>
  <autoFilter ref="B4:F5" xr:uid="{00000000-0009-0000-0000-000003000000}"/>
  <sortState ref="B5:AA5">
    <sortCondition ref="B5"/>
  </sortState>
  <mergeCells count="4">
    <mergeCell ref="B2:M2"/>
    <mergeCell ref="M3:P3"/>
    <mergeCell ref="B12:J12"/>
    <mergeCell ref="B13:J13"/>
  </mergeCells>
  <conditionalFormatting sqref="B5:G5">
    <cfRule type="containsBlanks" dxfId="41" priority="31" stopIfTrue="1">
      <formula>LEN(TRIM(B5))=0</formula>
    </cfRule>
  </conditionalFormatting>
  <conditionalFormatting sqref="E5">
    <cfRule type="duplicateValues" dxfId="40" priority="32"/>
  </conditionalFormatting>
  <conditionalFormatting sqref="E33:E1048576 E4">
    <cfRule type="duplicateValues" dxfId="39" priority="157"/>
  </conditionalFormatting>
  <conditionalFormatting sqref="L5">
    <cfRule type="colorScale" priority="20">
      <colorScale>
        <cfvo type="min"/>
        <cfvo type="max"/>
        <color rgb="FF92D050"/>
        <color rgb="FFFFEF9C"/>
      </colorScale>
    </cfRule>
  </conditionalFormatting>
  <conditionalFormatting sqref="L4:M4">
    <cfRule type="containsText" dxfId="38" priority="15" operator="containsText" text="Acredita Experiencia Para Grupos Ofertados">
      <formula>NOT(ISERROR(SEARCH("Acredita Experiencia Para Grupos Ofertados",L4)))</formula>
    </cfRule>
    <cfRule type="containsText" dxfId="37" priority="16" operator="containsText" text="NoAcredita Experiencia para la Totalidad de los Grupos Ofertados // Descontar grupos">
      <formula>NOT(ISERROR(SEARCH("NoAcredita Experiencia para la Totalidad de los Grupos Ofertados // Descontar grupos",L4)))</formula>
    </cfRule>
  </conditionalFormatting>
  <conditionalFormatting sqref="L5:N5 P5">
    <cfRule type="containsText" dxfId="36" priority="11" operator="containsText" text="NO CUMPLE">
      <formula>NOT(ISERROR(SEARCH("NO CUMPLE",L5)))</formula>
    </cfRule>
    <cfRule type="containsText" dxfId="35" priority="12" operator="containsText" text="CUMPLE">
      <formula>NOT(ISERROR(SEARCH("CUMPLE",L5)))</formula>
    </cfRule>
    <cfRule type="cellIs" priority="13" operator="between">
      <formula>"CUMPLE"</formula>
      <formula>"CUMPLE"</formula>
    </cfRule>
  </conditionalFormatting>
  <conditionalFormatting sqref="M5:N5 P5">
    <cfRule type="containsText" dxfId="34" priority="164" operator="containsText" text="RECHAZADO">
      <formula>NOT(ISERROR(SEARCH("RECHAZADO",M5)))</formula>
    </cfRule>
    <cfRule type="containsText" dxfId="33" priority="165" operator="containsText" text="NO HABILITADO">
      <formula>NOT(ISERROR(SEARCH("NO HABILITADO",M5)))</formula>
    </cfRule>
    <cfRule type="containsText" dxfId="32" priority="166" operator="containsText" text="HABILITADO">
      <formula>NOT(ISERROR(SEARCH("HABILITADO",M5)))</formula>
    </cfRule>
    <cfRule type="colorScale" priority="167">
      <colorScale>
        <cfvo type="min"/>
        <cfvo type="max"/>
        <color rgb="FF92D050"/>
        <color rgb="FFFFEF9C"/>
      </colorScale>
    </cfRule>
  </conditionalFormatting>
  <conditionalFormatting sqref="O5">
    <cfRule type="containsText" dxfId="31" priority="1" operator="containsText" text="NO CUMPLE">
      <formula>NOT(ISERROR(SEARCH("NO CUMPLE",O5)))</formula>
    </cfRule>
    <cfRule type="containsText" dxfId="30" priority="2" operator="containsText" text="CUMPLE">
      <formula>NOT(ISERROR(SEARCH("CUMPLE",O5)))</formula>
    </cfRule>
    <cfRule type="cellIs" priority="3" operator="between">
      <formula>"CUMPLE"</formula>
      <formula>"CUMPLE"</formula>
    </cfRule>
  </conditionalFormatting>
  <conditionalFormatting sqref="O5">
    <cfRule type="containsText" dxfId="29" priority="4" operator="containsText" text="RECHAZADO">
      <formula>NOT(ISERROR(SEARCH("RECHAZADO",O5)))</formula>
    </cfRule>
    <cfRule type="containsText" dxfId="28" priority="5" operator="containsText" text="NO HABILITADO">
      <formula>NOT(ISERROR(SEARCH("NO HABILITADO",O5)))</formula>
    </cfRule>
    <cfRule type="containsText" dxfId="27" priority="6" operator="containsText" text="HABILITADO">
      <formula>NOT(ISERROR(SEARCH("HABILITADO",O5)))</formula>
    </cfRule>
    <cfRule type="colorScale" priority="7">
      <colorScale>
        <cfvo type="min"/>
        <cfvo type="max"/>
        <color rgb="FF92D050"/>
        <color rgb="FFFFEF9C"/>
      </colorScale>
    </cfRule>
  </conditionalFormatting>
  <dataValidations count="2">
    <dataValidation type="list" allowBlank="1" showInputMessage="1" showErrorMessage="1" sqref="G5" xr:uid="{93025CF5-23AF-4B55-B591-69FEB27F0D58}">
      <formula1>$Q$5:$Q$6</formula1>
    </dataValidation>
    <dataValidation type="list" allowBlank="1" showInputMessage="1" showErrorMessage="1" sqref="M5:P5" xr:uid="{73CA5450-E465-4844-B672-7C35602E620E}">
      <formula1>$R$5:$R$7</formula1>
    </dataValidation>
  </dataValidations>
  <printOptions horizontalCentered="1" verticalCentered="1"/>
  <pageMargins left="0.31496062992125984" right="0.31496062992125984" top="1.5354330708661419" bottom="0.94488188976377963" header="0.31496062992125984" footer="0.31496062992125984"/>
  <pageSetup paperSize="9" scale="70" fitToHeight="0" pageOrder="overThenDown" orientation="landscape" r:id="rId1"/>
  <headerFooter>
    <oddHeader>&amp;L&amp;G&amp;CSECRETARIA DE EDUCACIÓN DEL DISTRITO
DIR. DE SERVICIOS ADMINISTRATIVOS
LICITACION PÚBLICA SED-LP-DSA-002-2021
INFORME DE EVALUACIÓN PRELIMINAR
ABRIL 09 DE 2021&amp;R&amp;G</oddHeader>
    <oddFooter xml:space="preserve">&amp;C&amp;P de &amp;N
Informe de Evaluación Preliminar  
</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0D81DF5-D843-4D06-A285-D615292B08AB}">
          <x14:formula1>
            <xm:f>Hoja3!$D$1:$D$4</xm:f>
          </x14:formula1>
          <xm:sqref>D5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7BDDE-CBF9-4962-8243-AD7F9B429B60}">
  <dimension ref="B2:T34"/>
  <sheetViews>
    <sheetView zoomScale="70" zoomScaleNormal="70" workbookViewId="0">
      <selection activeCell="N9" sqref="N9"/>
    </sheetView>
  </sheetViews>
  <sheetFormatPr baseColWidth="10" defaultColWidth="17.33203125" defaultRowHeight="16"/>
  <cols>
    <col min="1" max="1" width="3.5" style="33" customWidth="1"/>
    <col min="2" max="2" width="6.6640625" style="33" customWidth="1"/>
    <col min="3" max="3" width="25.33203125" style="33" customWidth="1"/>
    <col min="4" max="4" width="18.83203125" style="33" customWidth="1"/>
    <col min="5" max="5" width="13.5" style="33" customWidth="1"/>
    <col min="6" max="6" width="16.6640625" style="33" customWidth="1"/>
    <col min="7" max="7" width="34.5" style="33" customWidth="1"/>
    <col min="8" max="8" width="21.83203125" style="33" customWidth="1"/>
    <col min="9" max="9" width="17.33203125" style="33"/>
    <col min="10" max="10" width="19.33203125" style="33" customWidth="1"/>
    <col min="11" max="12" width="15" style="33" customWidth="1"/>
    <col min="13" max="13" width="27" style="33" customWidth="1"/>
    <col min="14" max="14" width="15.5" style="33" customWidth="1"/>
    <col min="15" max="15" width="49.1640625" style="33" customWidth="1"/>
    <col min="16" max="16" width="17.33203125" style="33" customWidth="1"/>
    <col min="17" max="17" width="15.5" style="33" customWidth="1"/>
    <col min="18" max="18" width="23.5" style="33" customWidth="1"/>
    <col min="19" max="19" width="17.33203125" style="33"/>
    <col min="20" max="20" width="5.33203125" style="33" hidden="1" customWidth="1"/>
    <col min="21" max="16384" width="17.33203125" style="33"/>
  </cols>
  <sheetData>
    <row r="2" spans="2:20" ht="20">
      <c r="B2" s="175" t="s">
        <v>16</v>
      </c>
      <c r="C2" s="175"/>
      <c r="D2" s="175"/>
      <c r="E2" s="175"/>
      <c r="F2" s="175"/>
      <c r="G2" s="175"/>
      <c r="H2" s="175"/>
      <c r="I2" s="175"/>
      <c r="J2" s="175"/>
      <c r="K2" s="175"/>
      <c r="L2" s="175"/>
      <c r="M2" s="175"/>
      <c r="N2" s="175"/>
      <c r="O2" s="175"/>
      <c r="P2" s="175"/>
      <c r="Q2" s="175"/>
      <c r="R2" s="175"/>
    </row>
    <row r="4" spans="2:20" ht="55.5" customHeight="1">
      <c r="B4" s="26" t="s">
        <v>49</v>
      </c>
    </row>
    <row r="6" spans="2:20" ht="32.25" customHeight="1">
      <c r="B6" s="179" t="s">
        <v>17</v>
      </c>
      <c r="C6" s="179" t="s">
        <v>50</v>
      </c>
      <c r="D6" s="179" t="s">
        <v>51</v>
      </c>
      <c r="E6" s="179" t="s">
        <v>52</v>
      </c>
      <c r="F6" s="179" t="s">
        <v>53</v>
      </c>
      <c r="G6" s="179" t="s">
        <v>54</v>
      </c>
      <c r="H6" s="110" t="s">
        <v>55</v>
      </c>
      <c r="I6" s="179" t="s">
        <v>56</v>
      </c>
      <c r="J6" s="179" t="s">
        <v>57</v>
      </c>
      <c r="K6" s="179" t="s">
        <v>58</v>
      </c>
      <c r="L6" s="179" t="s">
        <v>59</v>
      </c>
      <c r="M6" s="184" t="s">
        <v>60</v>
      </c>
      <c r="N6" s="179" t="s">
        <v>61</v>
      </c>
      <c r="O6" s="179" t="s">
        <v>62</v>
      </c>
      <c r="P6" s="179" t="s">
        <v>63</v>
      </c>
      <c r="Q6" s="179" t="s">
        <v>64</v>
      </c>
      <c r="R6" s="179" t="s">
        <v>65</v>
      </c>
      <c r="S6" s="183"/>
    </row>
    <row r="7" spans="2:20" ht="63" customHeight="1">
      <c r="B7" s="179"/>
      <c r="C7" s="179"/>
      <c r="D7" s="179"/>
      <c r="E7" s="179"/>
      <c r="F7" s="179"/>
      <c r="G7" s="179"/>
      <c r="H7" s="111" t="s">
        <v>66</v>
      </c>
      <c r="I7" s="179"/>
      <c r="J7" s="179"/>
      <c r="K7" s="179"/>
      <c r="L7" s="179"/>
      <c r="M7" s="184"/>
      <c r="N7" s="179"/>
      <c r="O7" s="179"/>
      <c r="P7" s="179"/>
      <c r="Q7" s="179"/>
      <c r="R7" s="179"/>
      <c r="S7" s="183"/>
    </row>
    <row r="8" spans="2:20" ht="35.25" customHeight="1">
      <c r="B8" s="180">
        <f>+'1. Proponente'!B5</f>
        <v>2</v>
      </c>
      <c r="C8" s="180" t="str">
        <f>+'1. Proponente'!C5</f>
        <v>GRUPO EDS AUTOGAS SAS</v>
      </c>
      <c r="D8" s="112" t="str">
        <f>+C8</f>
        <v>GRUPO EDS AUTOGAS SAS</v>
      </c>
      <c r="E8" s="99">
        <v>1</v>
      </c>
      <c r="F8" s="113"/>
      <c r="G8" s="112" t="s">
        <v>67</v>
      </c>
      <c r="H8" s="99" t="s">
        <v>68</v>
      </c>
      <c r="I8" s="114">
        <v>1</v>
      </c>
      <c r="J8" s="115">
        <v>2052121051</v>
      </c>
      <c r="K8" s="116">
        <v>43842</v>
      </c>
      <c r="L8" s="116">
        <v>44872</v>
      </c>
      <c r="M8" s="117" t="s">
        <v>68</v>
      </c>
      <c r="N8" s="118">
        <f>+J8/1000000</f>
        <v>2052.1210510000001</v>
      </c>
      <c r="O8" s="112"/>
      <c r="P8" s="181">
        <f>+'1. Proponente'!I5</f>
        <v>60.744897067516511</v>
      </c>
      <c r="Q8" s="181">
        <f>+SUM(N8:N11)</f>
        <v>2052.1210510000001</v>
      </c>
      <c r="R8" s="182" t="str">
        <f>IF(SUM(Q8)&gt;=P8,"CUMPLE","NO CUMPLE")</f>
        <v>CUMPLE</v>
      </c>
      <c r="S8" s="9"/>
    </row>
    <row r="9" spans="2:20" ht="35.25" customHeight="1">
      <c r="B9" s="180"/>
      <c r="C9" s="180"/>
      <c r="D9" s="112">
        <f>+C9</f>
        <v>0</v>
      </c>
      <c r="E9" s="99">
        <v>2</v>
      </c>
      <c r="F9" s="113"/>
      <c r="G9" s="112"/>
      <c r="H9" s="99"/>
      <c r="I9" s="114"/>
      <c r="J9" s="115"/>
      <c r="K9" s="116"/>
      <c r="L9" s="116"/>
      <c r="M9" s="117"/>
      <c r="N9" s="118">
        <f>+J9/877803</f>
        <v>0</v>
      </c>
      <c r="O9" s="112"/>
      <c r="P9" s="181"/>
      <c r="Q9" s="181"/>
      <c r="R9" s="182"/>
      <c r="S9" s="9"/>
      <c r="T9" s="35" t="s">
        <v>68</v>
      </c>
    </row>
    <row r="10" spans="2:20" ht="35.25" customHeight="1">
      <c r="B10" s="180"/>
      <c r="C10" s="180"/>
      <c r="D10" s="112">
        <f>+C10</f>
        <v>0</v>
      </c>
      <c r="E10" s="99">
        <v>3</v>
      </c>
      <c r="F10" s="113"/>
      <c r="G10" s="112"/>
      <c r="H10" s="99"/>
      <c r="I10" s="114"/>
      <c r="J10" s="115"/>
      <c r="K10" s="116"/>
      <c r="L10" s="116"/>
      <c r="M10" s="117"/>
      <c r="N10" s="118">
        <f>+J10/877803</f>
        <v>0</v>
      </c>
      <c r="O10" s="112"/>
      <c r="P10" s="181"/>
      <c r="Q10" s="181"/>
      <c r="R10" s="182"/>
      <c r="S10" s="9"/>
      <c r="T10" s="35"/>
    </row>
    <row r="11" spans="2:20" ht="35.25" customHeight="1">
      <c r="B11" s="180"/>
      <c r="C11" s="180"/>
      <c r="D11" s="112">
        <f>+C11</f>
        <v>0</v>
      </c>
      <c r="E11" s="99">
        <v>4</v>
      </c>
      <c r="F11" s="99"/>
      <c r="G11" s="99"/>
      <c r="H11" s="99"/>
      <c r="I11" s="114"/>
      <c r="J11" s="119"/>
      <c r="K11" s="117"/>
      <c r="L11" s="117"/>
      <c r="M11" s="117"/>
      <c r="N11" s="118">
        <f>+J11/781242</f>
        <v>0</v>
      </c>
      <c r="O11" s="99"/>
      <c r="P11" s="181"/>
      <c r="Q11" s="181"/>
      <c r="R11" s="182"/>
      <c r="S11" s="9"/>
      <c r="T11" s="35" t="s">
        <v>69</v>
      </c>
    </row>
    <row r="12" spans="2:20">
      <c r="B12" s="34"/>
      <c r="C12" s="34"/>
      <c r="D12" s="34"/>
      <c r="E12" s="34"/>
      <c r="F12" s="34"/>
      <c r="G12" s="34"/>
      <c r="H12" s="34"/>
      <c r="I12" s="34"/>
      <c r="J12" s="34"/>
      <c r="K12" s="34"/>
      <c r="L12" s="34"/>
      <c r="M12" s="34"/>
      <c r="N12" s="34"/>
      <c r="O12" s="34"/>
      <c r="P12" s="34"/>
      <c r="Q12" s="34"/>
      <c r="R12" s="34"/>
      <c r="S12" s="34"/>
    </row>
    <row r="13" spans="2:20">
      <c r="B13" s="34"/>
      <c r="C13" s="47" t="s">
        <v>70</v>
      </c>
      <c r="D13" s="34"/>
      <c r="E13" s="34"/>
      <c r="F13" s="34"/>
      <c r="G13" s="34"/>
      <c r="H13" s="34"/>
      <c r="I13" s="34"/>
      <c r="J13" s="34"/>
      <c r="K13" s="34"/>
      <c r="L13" s="34"/>
      <c r="M13" s="34"/>
      <c r="N13" s="34"/>
      <c r="O13" s="34"/>
      <c r="P13" s="34"/>
      <c r="Q13" s="34"/>
      <c r="R13" s="34"/>
      <c r="S13" s="34"/>
    </row>
    <row r="14" spans="2:20">
      <c r="B14" s="34"/>
      <c r="C14" s="34"/>
      <c r="D14" s="34"/>
      <c r="E14" s="34"/>
      <c r="F14" s="34"/>
      <c r="G14" s="34"/>
      <c r="H14" s="34"/>
      <c r="I14" s="34"/>
      <c r="J14" s="34"/>
      <c r="K14" s="34"/>
      <c r="L14" s="34"/>
      <c r="M14" s="34"/>
      <c r="N14" s="34"/>
      <c r="O14" s="34"/>
      <c r="P14" s="34"/>
      <c r="Q14" s="34"/>
      <c r="R14" s="34"/>
      <c r="S14" s="34"/>
    </row>
    <row r="15" spans="2:20" s="40" customFormat="1" ht="15.75" customHeight="1">
      <c r="B15" s="39"/>
      <c r="C15" s="178" t="s">
        <v>71</v>
      </c>
      <c r="D15" s="178"/>
      <c r="E15" s="178"/>
      <c r="F15" s="178"/>
      <c r="G15" s="178"/>
      <c r="H15" s="39"/>
      <c r="I15" s="39"/>
      <c r="J15" s="39"/>
      <c r="K15" s="39"/>
      <c r="L15" s="39" t="s">
        <v>72</v>
      </c>
      <c r="M15" s="39"/>
      <c r="N15" s="39"/>
      <c r="O15" s="39"/>
      <c r="P15" s="39"/>
      <c r="Q15" s="39"/>
      <c r="R15" s="39"/>
      <c r="S15" s="39"/>
    </row>
    <row r="16" spans="2:20" s="40" customFormat="1" ht="12" customHeight="1">
      <c r="B16" s="39"/>
      <c r="C16" s="178"/>
      <c r="D16" s="178"/>
      <c r="E16" s="178"/>
      <c r="F16" s="178"/>
      <c r="G16" s="178"/>
      <c r="H16" s="39"/>
      <c r="I16" s="39"/>
      <c r="J16" s="39"/>
      <c r="K16" s="39"/>
      <c r="L16" s="39" t="s">
        <v>73</v>
      </c>
      <c r="M16" s="39"/>
      <c r="N16" s="39"/>
      <c r="O16" s="39"/>
      <c r="P16" s="39"/>
      <c r="Q16" s="39"/>
      <c r="R16" s="39"/>
      <c r="S16" s="39"/>
    </row>
    <row r="17" spans="2:19" s="40" customFormat="1" ht="12" customHeight="1">
      <c r="B17" s="39"/>
      <c r="C17" s="178"/>
      <c r="D17" s="178"/>
      <c r="E17" s="178"/>
      <c r="F17" s="178"/>
      <c r="G17" s="178"/>
      <c r="H17" s="39"/>
      <c r="I17" s="39"/>
      <c r="J17" s="39"/>
      <c r="K17" s="39"/>
      <c r="L17" s="39" t="s">
        <v>74</v>
      </c>
      <c r="M17" s="39"/>
      <c r="N17" s="39"/>
      <c r="O17" s="39"/>
      <c r="P17" s="39"/>
      <c r="Q17" s="39"/>
      <c r="R17" s="39"/>
      <c r="S17" s="39"/>
    </row>
    <row r="18" spans="2:19" s="40" customFormat="1" ht="12" customHeight="1">
      <c r="B18" s="39"/>
      <c r="C18" s="178"/>
      <c r="D18" s="178"/>
      <c r="E18" s="178"/>
      <c r="F18" s="178"/>
      <c r="G18" s="178"/>
      <c r="H18" s="39"/>
      <c r="I18" s="39"/>
      <c r="J18" s="39"/>
      <c r="K18" s="39"/>
      <c r="L18" s="39" t="s">
        <v>75</v>
      </c>
      <c r="M18" s="39"/>
      <c r="N18" s="39"/>
      <c r="O18" s="39"/>
      <c r="P18" s="39"/>
      <c r="Q18" s="39"/>
      <c r="R18" s="39"/>
      <c r="S18" s="39"/>
    </row>
    <row r="19" spans="2:19" s="40" customFormat="1" ht="12" customHeight="1">
      <c r="B19" s="39"/>
      <c r="C19" s="178"/>
      <c r="D19" s="178"/>
      <c r="E19" s="178"/>
      <c r="F19" s="178"/>
      <c r="G19" s="178"/>
      <c r="H19" s="39"/>
      <c r="I19" s="39"/>
      <c r="J19" s="39"/>
      <c r="K19" s="39"/>
      <c r="L19" s="39" t="s">
        <v>76</v>
      </c>
      <c r="M19" s="39"/>
      <c r="N19" s="39"/>
      <c r="O19" s="39"/>
      <c r="P19" s="39"/>
      <c r="Q19" s="39"/>
      <c r="R19" s="39"/>
      <c r="S19" s="39"/>
    </row>
    <row r="20" spans="2:19" s="40" customFormat="1" ht="12" customHeight="1">
      <c r="B20" s="39"/>
      <c r="C20" s="178"/>
      <c r="D20" s="178"/>
      <c r="E20" s="178"/>
      <c r="F20" s="178"/>
      <c r="G20" s="178"/>
      <c r="H20" s="39"/>
      <c r="I20" s="39"/>
      <c r="J20" s="39"/>
      <c r="K20" s="39"/>
      <c r="L20" s="39" t="s">
        <v>77</v>
      </c>
      <c r="M20" s="39"/>
      <c r="N20" s="39"/>
      <c r="O20" s="39"/>
      <c r="P20" s="39"/>
      <c r="Q20" s="39"/>
      <c r="R20" s="39"/>
      <c r="S20" s="39"/>
    </row>
    <row r="21" spans="2:19" s="40" customFormat="1" ht="12" customHeight="1">
      <c r="B21" s="39"/>
      <c r="C21" s="178"/>
      <c r="D21" s="178"/>
      <c r="E21" s="178"/>
      <c r="F21" s="178"/>
      <c r="G21" s="178"/>
      <c r="H21" s="39"/>
      <c r="I21" s="39"/>
      <c r="J21" s="39"/>
      <c r="K21" s="39"/>
      <c r="L21" s="39" t="s">
        <v>78</v>
      </c>
      <c r="M21" s="39"/>
      <c r="N21" s="39"/>
      <c r="O21" s="39"/>
      <c r="P21" s="39"/>
      <c r="Q21" s="39"/>
      <c r="R21" s="39"/>
      <c r="S21" s="39"/>
    </row>
    <row r="22" spans="2:19" s="40" customFormat="1" ht="12" customHeight="1">
      <c r="B22" s="39"/>
      <c r="C22" s="178"/>
      <c r="D22" s="178"/>
      <c r="E22" s="178"/>
      <c r="F22" s="178"/>
      <c r="G22" s="178"/>
      <c r="H22" s="39"/>
      <c r="I22" s="39"/>
      <c r="J22" s="39"/>
      <c r="K22" s="39"/>
      <c r="L22" s="39" t="s">
        <v>79</v>
      </c>
      <c r="M22" s="39"/>
      <c r="N22" s="39"/>
      <c r="O22" s="39"/>
      <c r="P22" s="39"/>
      <c r="Q22" s="39"/>
      <c r="R22" s="39"/>
      <c r="S22" s="39"/>
    </row>
    <row r="23" spans="2:19" s="40" customFormat="1" ht="12" customHeight="1">
      <c r="B23" s="39"/>
      <c r="C23" s="178"/>
      <c r="D23" s="178"/>
      <c r="E23" s="178"/>
      <c r="F23" s="178"/>
      <c r="G23" s="178"/>
      <c r="H23" s="39"/>
      <c r="I23" s="39"/>
      <c r="J23" s="39"/>
      <c r="K23" s="39"/>
      <c r="L23" s="39" t="s">
        <v>80</v>
      </c>
      <c r="M23" s="39"/>
      <c r="N23" s="39"/>
      <c r="O23" s="39"/>
      <c r="P23" s="39"/>
      <c r="Q23" s="39"/>
      <c r="R23" s="39"/>
      <c r="S23" s="39"/>
    </row>
    <row r="24" spans="2:19" s="40" customFormat="1" ht="12" customHeight="1">
      <c r="B24" s="39"/>
      <c r="C24" s="178"/>
      <c r="D24" s="178"/>
      <c r="E24" s="178"/>
      <c r="F24" s="178"/>
      <c r="G24" s="178"/>
      <c r="H24" s="39"/>
      <c r="I24" s="39"/>
      <c r="J24" s="39"/>
      <c r="K24" s="39"/>
      <c r="L24" s="39" t="s">
        <v>81</v>
      </c>
      <c r="M24" s="39"/>
      <c r="N24" s="39"/>
      <c r="O24" s="39"/>
      <c r="P24" s="39"/>
      <c r="Q24" s="39"/>
      <c r="R24" s="39"/>
      <c r="S24" s="39"/>
    </row>
    <row r="25" spans="2:19" s="40" customFormat="1" ht="12" customHeight="1">
      <c r="B25" s="39"/>
      <c r="C25" s="178"/>
      <c r="D25" s="178"/>
      <c r="E25" s="178"/>
      <c r="F25" s="178"/>
      <c r="G25" s="178"/>
      <c r="H25" s="39"/>
      <c r="I25" s="39"/>
      <c r="J25" s="39"/>
      <c r="K25" s="39"/>
      <c r="L25" s="39" t="s">
        <v>82</v>
      </c>
      <c r="M25" s="39"/>
      <c r="N25" s="39"/>
      <c r="O25" s="39"/>
      <c r="P25" s="39"/>
      <c r="Q25" s="39"/>
      <c r="R25" s="39"/>
      <c r="S25" s="39"/>
    </row>
    <row r="26" spans="2:19" s="40" customFormat="1" ht="12" customHeight="1">
      <c r="B26" s="39"/>
      <c r="C26" s="178"/>
      <c r="D26" s="178"/>
      <c r="E26" s="178"/>
      <c r="F26" s="178"/>
      <c r="G26" s="178"/>
      <c r="H26" s="39"/>
      <c r="I26" s="39"/>
      <c r="J26" s="39"/>
      <c r="K26" s="39"/>
      <c r="L26" s="39" t="s">
        <v>83</v>
      </c>
      <c r="M26" s="39"/>
      <c r="N26" s="39"/>
      <c r="O26" s="39"/>
      <c r="P26" s="39"/>
      <c r="Q26" s="39"/>
      <c r="R26" s="39"/>
      <c r="S26" s="39"/>
    </row>
    <row r="27" spans="2:19" s="40" customFormat="1" ht="12" customHeight="1">
      <c r="B27" s="39"/>
      <c r="C27" s="178"/>
      <c r="D27" s="178"/>
      <c r="E27" s="178"/>
      <c r="F27" s="178"/>
      <c r="G27" s="178"/>
      <c r="H27" s="39"/>
      <c r="I27" s="39"/>
      <c r="J27" s="39"/>
      <c r="K27" s="39"/>
      <c r="L27" s="39" t="s">
        <v>84</v>
      </c>
      <c r="M27" s="39"/>
      <c r="N27" s="39"/>
      <c r="O27" s="39"/>
      <c r="P27" s="39"/>
      <c r="Q27" s="39"/>
      <c r="R27" s="39"/>
      <c r="S27" s="39"/>
    </row>
    <row r="28" spans="2:19" s="40" customFormat="1" ht="12" customHeight="1">
      <c r="B28" s="39"/>
      <c r="C28" s="178"/>
      <c r="D28" s="178"/>
      <c r="E28" s="178"/>
      <c r="F28" s="178"/>
      <c r="G28" s="178"/>
      <c r="H28" s="39"/>
      <c r="I28" s="39"/>
      <c r="J28" s="39"/>
      <c r="K28" s="39"/>
      <c r="L28" s="39" t="s">
        <v>85</v>
      </c>
      <c r="M28" s="39"/>
      <c r="N28" s="39"/>
      <c r="O28" s="39"/>
      <c r="P28" s="39"/>
      <c r="Q28" s="39"/>
      <c r="R28" s="39"/>
      <c r="S28" s="39"/>
    </row>
    <row r="29" spans="2:19" s="40" customFormat="1" ht="12" customHeight="1">
      <c r="B29" s="39"/>
      <c r="C29" s="178"/>
      <c r="D29" s="178"/>
      <c r="E29" s="178"/>
      <c r="F29" s="178"/>
      <c r="G29" s="178"/>
      <c r="H29" s="39"/>
      <c r="I29" s="39"/>
      <c r="J29" s="39"/>
      <c r="K29" s="39"/>
      <c r="L29" s="39" t="s">
        <v>86</v>
      </c>
      <c r="M29" s="39"/>
      <c r="N29" s="39"/>
      <c r="O29" s="39"/>
      <c r="P29" s="39"/>
      <c r="Q29" s="39"/>
      <c r="R29" s="39"/>
      <c r="S29" s="39"/>
    </row>
    <row r="30" spans="2:19" s="40" customFormat="1" ht="12" customHeight="1">
      <c r="B30" s="39"/>
      <c r="C30" s="178"/>
      <c r="D30" s="178"/>
      <c r="E30" s="178"/>
      <c r="F30" s="178"/>
      <c r="G30" s="178"/>
      <c r="H30" s="39"/>
      <c r="I30" s="39"/>
      <c r="J30" s="39"/>
      <c r="K30" s="39"/>
      <c r="L30" s="39" t="s">
        <v>87</v>
      </c>
      <c r="M30" s="39"/>
      <c r="N30" s="39"/>
      <c r="O30" s="39"/>
      <c r="P30" s="39"/>
      <c r="Q30" s="39"/>
      <c r="R30" s="39"/>
      <c r="S30" s="39"/>
    </row>
    <row r="31" spans="2:19" s="40" customFormat="1" ht="12" customHeight="1">
      <c r="B31" s="39"/>
      <c r="C31" s="178"/>
      <c r="D31" s="178"/>
      <c r="E31" s="178"/>
      <c r="F31" s="178"/>
      <c r="G31" s="178"/>
      <c r="H31" s="39"/>
      <c r="I31" s="39"/>
      <c r="J31" s="39"/>
      <c r="K31" s="39"/>
      <c r="L31" s="39" t="s">
        <v>88</v>
      </c>
      <c r="M31" s="39"/>
      <c r="N31" s="39"/>
      <c r="O31" s="39"/>
      <c r="P31" s="39"/>
      <c r="Q31" s="39"/>
      <c r="R31" s="39"/>
      <c r="S31" s="39"/>
    </row>
    <row r="32" spans="2:19" s="40" customFormat="1" ht="12" customHeight="1">
      <c r="C32" s="178"/>
      <c r="D32" s="178"/>
      <c r="E32" s="178"/>
      <c r="F32" s="178"/>
      <c r="G32" s="178"/>
      <c r="L32" s="40" t="s">
        <v>89</v>
      </c>
    </row>
    <row r="33" spans="3:8" s="40" customFormat="1" ht="12">
      <c r="C33" s="178"/>
      <c r="D33" s="178"/>
      <c r="E33" s="178"/>
      <c r="F33" s="178"/>
      <c r="G33" s="178"/>
    </row>
    <row r="34" spans="3:8" ht="47.25" customHeight="1">
      <c r="C34" s="178"/>
      <c r="D34" s="178"/>
      <c r="E34" s="178"/>
      <c r="F34" s="178"/>
      <c r="G34" s="178"/>
      <c r="H34"/>
    </row>
  </sheetData>
  <mergeCells count="24">
    <mergeCell ref="R8:R11"/>
    <mergeCell ref="R6:R7"/>
    <mergeCell ref="F6:F7"/>
    <mergeCell ref="K6:K7"/>
    <mergeCell ref="S6:S7"/>
    <mergeCell ref="O6:O7"/>
    <mergeCell ref="P6:P7"/>
    <mergeCell ref="M6:M7"/>
    <mergeCell ref="C15:G34"/>
    <mergeCell ref="Q6:Q7"/>
    <mergeCell ref="B2:R2"/>
    <mergeCell ref="B8:B11"/>
    <mergeCell ref="C8:C11"/>
    <mergeCell ref="P8:P11"/>
    <mergeCell ref="Q8:Q11"/>
    <mergeCell ref="G6:G7"/>
    <mergeCell ref="I6:I7"/>
    <mergeCell ref="J6:J7"/>
    <mergeCell ref="L6:L7"/>
    <mergeCell ref="N6:N7"/>
    <mergeCell ref="B6:B7"/>
    <mergeCell ref="C6:C7"/>
    <mergeCell ref="D6:D7"/>
    <mergeCell ref="E6:E7"/>
  </mergeCells>
  <conditionalFormatting sqref="H8:H11">
    <cfRule type="containsText" dxfId="26" priority="6" operator="containsText" text="NO CUMPLE">
      <formula>NOT(ISERROR(SEARCH("NO CUMPLE",H8)))</formula>
    </cfRule>
    <cfRule type="containsText" dxfId="25" priority="9" operator="containsText" text="CUMPLE">
      <formula>NOT(ISERROR(SEARCH("CUMPLE",H8)))</formula>
    </cfRule>
    <cfRule type="containsText" dxfId="24" priority="10" operator="containsText" text="NO CUMPLE">
      <formula>NOT(ISERROR(SEARCH("NO CUMPLE",H8)))</formula>
    </cfRule>
  </conditionalFormatting>
  <conditionalFormatting sqref="M8:M11">
    <cfRule type="containsText" dxfId="23" priority="1" operator="containsText" text="NO CUMPLE">
      <formula>NOT(ISERROR(SEARCH("NO CUMPLE",M8)))</formula>
    </cfRule>
    <cfRule type="containsText" dxfId="22" priority="2" operator="containsText" text="CUMPLE">
      <formula>NOT(ISERROR(SEARCH("CUMPLE",M8)))</formula>
    </cfRule>
  </conditionalFormatting>
  <conditionalFormatting sqref="R8:R11">
    <cfRule type="containsText" dxfId="21" priority="7" operator="containsText" text="NO CUMPLE">
      <formula>NOT(ISERROR(SEARCH("NO CUMPLE",R8)))</formula>
    </cfRule>
    <cfRule type="containsText" dxfId="20" priority="8" operator="containsText" text="CUMPLE">
      <formula>NOT(ISERROR(SEARCH("CUMPLE",R8)))</formula>
    </cfRule>
    <cfRule type="containsText" dxfId="19" priority="11" operator="containsText" text="NO CUMPLE">
      <formula>NOT(ISERROR(SEARCH("NO CUMPLE",R8)))</formula>
    </cfRule>
    <cfRule type="containsText" dxfId="18" priority="12" operator="containsText" text="NO CUMPLE">
      <formula>NOT(ISERROR(SEARCH("NO CUMPLE",R8)))</formula>
    </cfRule>
  </conditionalFormatting>
  <dataValidations count="1">
    <dataValidation type="list" allowBlank="1" showInputMessage="1" showErrorMessage="1" sqref="H8:H11 M8:M11" xr:uid="{FEF5F326-A089-41C1-B152-CD75231559A0}">
      <formula1>$T$9:$T$11</formula1>
    </dataValidation>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7E58D-7309-4A15-B0CD-9CD93757FC06}">
  <dimension ref="B2:G31"/>
  <sheetViews>
    <sheetView topLeftCell="C1" zoomScale="80" zoomScaleNormal="80" workbookViewId="0">
      <selection activeCell="D10" sqref="D10"/>
    </sheetView>
  </sheetViews>
  <sheetFormatPr baseColWidth="10" defaultColWidth="30.33203125" defaultRowHeight="14"/>
  <cols>
    <col min="1" max="1" width="4.83203125" style="8" customWidth="1"/>
    <col min="2" max="2" width="9" style="8" customWidth="1"/>
    <col min="3" max="3" width="41" style="8" customWidth="1"/>
    <col min="4" max="4" width="80.5" style="8" customWidth="1"/>
    <col min="5" max="5" width="95.33203125" style="8" customWidth="1"/>
    <col min="6" max="6" width="30.33203125" style="8"/>
    <col min="7" max="7" width="0" style="8" hidden="1" customWidth="1"/>
    <col min="8" max="16384" width="30.33203125" style="8"/>
  </cols>
  <sheetData>
    <row r="2" spans="2:7" ht="42.75" customHeight="1">
      <c r="B2" s="175" t="s">
        <v>16</v>
      </c>
      <c r="C2" s="175"/>
      <c r="D2" s="175"/>
      <c r="E2" s="175"/>
    </row>
    <row r="3" spans="2:7" s="49" customFormat="1">
      <c r="C3" s="50"/>
    </row>
    <row r="4" spans="2:7" s="49" customFormat="1" ht="46.5" customHeight="1">
      <c r="B4" s="190" t="s">
        <v>90</v>
      </c>
      <c r="C4" s="190"/>
    </row>
    <row r="5" spans="2:7" ht="44.25" customHeight="1">
      <c r="B5" s="187" t="s">
        <v>17</v>
      </c>
      <c r="C5" s="188" t="s">
        <v>50</v>
      </c>
      <c r="D5" s="94" t="s">
        <v>91</v>
      </c>
      <c r="E5" s="185" t="s">
        <v>92</v>
      </c>
    </row>
    <row r="6" spans="2:7" s="37" customFormat="1" ht="19.5" customHeight="1">
      <c r="B6" s="187"/>
      <c r="C6" s="188"/>
      <c r="D6" s="95" t="s">
        <v>93</v>
      </c>
      <c r="E6" s="186"/>
    </row>
    <row r="7" spans="2:7" s="36" customFormat="1" ht="106.5" customHeight="1">
      <c r="B7" s="96">
        <f>+'1. Proponente'!B5</f>
        <v>2</v>
      </c>
      <c r="C7" s="96" t="str">
        <f>+'1. Proponente'!C5</f>
        <v>GRUPO EDS AUTOGAS SAS</v>
      </c>
      <c r="D7" s="96" t="s">
        <v>94</v>
      </c>
      <c r="E7" s="97" t="s">
        <v>95</v>
      </c>
      <c r="G7" s="36" t="s">
        <v>94</v>
      </c>
    </row>
    <row r="8" spans="2:7" ht="14.25" customHeight="1">
      <c r="G8" s="37" t="s">
        <v>96</v>
      </c>
    </row>
    <row r="9" spans="2:7" ht="14.25" customHeight="1">
      <c r="G9" s="37"/>
    </row>
    <row r="10" spans="2:7" ht="15" customHeight="1">
      <c r="B10" s="48"/>
    </row>
    <row r="12" spans="2:7" ht="70.5" customHeight="1">
      <c r="B12" s="189"/>
      <c r="C12" s="189"/>
      <c r="D12" s="189"/>
      <c r="E12" s="189"/>
    </row>
    <row r="31" spans="4:4" ht="15">
      <c r="D31"/>
    </row>
  </sheetData>
  <mergeCells count="6">
    <mergeCell ref="E5:E6"/>
    <mergeCell ref="B5:B6"/>
    <mergeCell ref="C5:C6"/>
    <mergeCell ref="B2:E2"/>
    <mergeCell ref="B12:E12"/>
    <mergeCell ref="B4:C4"/>
  </mergeCells>
  <conditionalFormatting sqref="C5">
    <cfRule type="cellIs" dxfId="17" priority="8" operator="equal">
      <formula>0</formula>
    </cfRule>
  </conditionalFormatting>
  <conditionalFormatting sqref="D7">
    <cfRule type="containsText" dxfId="16" priority="1" operator="containsText" text="NO APORTA">
      <formula>NOT(ISERROR(SEARCH("NO APORTA",D7)))</formula>
    </cfRule>
    <cfRule type="containsText" dxfId="15" priority="2" operator="containsText" text="APORTA">
      <formula>NOT(ISERROR(SEARCH("APORTA",D7)))</formula>
    </cfRule>
    <cfRule type="containsText" dxfId="14" priority="3" operator="containsText" text="NO CUMPLE">
      <formula>NOT(ISERROR(SEARCH("NO CUMPLE",D7)))</formula>
    </cfRule>
    <cfRule type="containsText" dxfId="13" priority="4" operator="containsText" text="CUMPLE">
      <formula>NOT(ISERROR(SEARCH("CUMPLE",D7)))</formula>
    </cfRule>
    <cfRule type="containsText" dxfId="12" priority="5" operator="containsText" text="NO CUMPLE">
      <formula>NOT(ISERROR(SEARCH("NO CUMPLE",D7)))</formula>
    </cfRule>
  </conditionalFormatting>
  <dataValidations count="1">
    <dataValidation type="list" allowBlank="1" showInputMessage="1" showErrorMessage="1" sqref="D7" xr:uid="{24F0E15B-6AFE-4211-A823-35DD376A5C55}">
      <formula1>$G$7:$G$8</formula1>
    </dataValidation>
  </dataValidation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4FBC3-DC93-4C12-B80C-60022300B9E8}">
  <dimension ref="B2:O16"/>
  <sheetViews>
    <sheetView topLeftCell="D1" zoomScale="136" zoomScaleNormal="55" workbookViewId="0">
      <selection activeCell="H10" sqref="H10"/>
    </sheetView>
  </sheetViews>
  <sheetFormatPr baseColWidth="10" defaultColWidth="11.5" defaultRowHeight="15"/>
  <cols>
    <col min="1" max="1" width="1.1640625" style="88" customWidth="1"/>
    <col min="2" max="2" width="10.5" style="88" customWidth="1"/>
    <col min="3" max="3" width="35.33203125" style="88" customWidth="1"/>
    <col min="4" max="6" width="36.1640625" style="88" customWidth="1"/>
    <col min="7" max="7" width="38.5" style="88" customWidth="1"/>
    <col min="8" max="8" width="103.5" style="88" customWidth="1"/>
    <col min="9" max="9" width="25.83203125" style="88" customWidth="1"/>
    <col min="10" max="10" width="20.5" style="88" hidden="1" customWidth="1"/>
    <col min="11" max="14" width="20.5" style="88" customWidth="1"/>
    <col min="15" max="16384" width="11.5" style="88"/>
  </cols>
  <sheetData>
    <row r="2" spans="2:15" s="8" customFormat="1" ht="20">
      <c r="B2" s="175" t="s">
        <v>16</v>
      </c>
      <c r="C2" s="175"/>
      <c r="D2" s="175"/>
      <c r="E2" s="175"/>
      <c r="F2" s="175"/>
      <c r="G2" s="175"/>
      <c r="H2" s="175"/>
      <c r="I2" s="89"/>
      <c r="J2" s="89"/>
      <c r="K2" s="89"/>
      <c r="L2" s="89"/>
      <c r="M2" s="89"/>
      <c r="N2" s="89"/>
      <c r="O2" s="89"/>
    </row>
    <row r="3" spans="2:15" s="49" customFormat="1" ht="14">
      <c r="C3" s="50"/>
    </row>
    <row r="4" spans="2:15" s="49" customFormat="1" ht="67.5" customHeight="1">
      <c r="B4" s="192" t="s">
        <v>97</v>
      </c>
      <c r="C4" s="192"/>
      <c r="D4" s="192"/>
      <c r="E4" s="192"/>
      <c r="F4" s="192"/>
      <c r="G4" s="192"/>
      <c r="H4" s="192"/>
      <c r="I4" s="91"/>
      <c r="J4" s="91"/>
      <c r="K4" s="91"/>
      <c r="L4" s="91"/>
      <c r="M4" s="91"/>
      <c r="N4" s="91"/>
    </row>
    <row r="5" spans="2:15" s="49" customFormat="1" ht="16.5" customHeight="1">
      <c r="B5" s="90"/>
      <c r="C5" s="90"/>
      <c r="D5" s="90"/>
      <c r="E5" s="90"/>
      <c r="F5" s="90"/>
      <c r="G5" s="90"/>
      <c r="H5" s="90"/>
      <c r="I5" s="91"/>
      <c r="J5" s="91"/>
      <c r="K5" s="91"/>
      <c r="L5" s="91"/>
      <c r="M5" s="91"/>
      <c r="N5" s="91"/>
    </row>
    <row r="6" spans="2:15" s="8" customFormat="1" ht="42.75" customHeight="1">
      <c r="B6" s="187" t="s">
        <v>17</v>
      </c>
      <c r="C6" s="188" t="s">
        <v>50</v>
      </c>
      <c r="D6" s="94" t="s">
        <v>98</v>
      </c>
      <c r="E6" s="94" t="s">
        <v>99</v>
      </c>
      <c r="F6" s="94" t="s">
        <v>100</v>
      </c>
      <c r="G6" s="94" t="s">
        <v>101</v>
      </c>
      <c r="H6" s="185" t="s">
        <v>92</v>
      </c>
    </row>
    <row r="7" spans="2:15" s="37" customFormat="1" ht="19.5" customHeight="1">
      <c r="B7" s="193"/>
      <c r="C7" s="194"/>
      <c r="D7" s="163" t="s">
        <v>93</v>
      </c>
      <c r="E7" s="163" t="s">
        <v>93</v>
      </c>
      <c r="F7" s="163" t="s">
        <v>93</v>
      </c>
      <c r="G7" s="163" t="s">
        <v>93</v>
      </c>
      <c r="H7" s="195"/>
    </row>
    <row r="8" spans="2:15" s="36" customFormat="1" ht="27.75" customHeight="1">
      <c r="B8" s="191">
        <v>1</v>
      </c>
      <c r="C8" s="191" t="s">
        <v>37</v>
      </c>
      <c r="D8" s="162" t="s">
        <v>102</v>
      </c>
      <c r="E8" s="162" t="s">
        <v>102</v>
      </c>
      <c r="F8" s="162" t="s">
        <v>102</v>
      </c>
      <c r="G8" s="162" t="s">
        <v>102</v>
      </c>
      <c r="H8" s="167" t="s">
        <v>103</v>
      </c>
      <c r="J8" s="36" t="s">
        <v>102</v>
      </c>
    </row>
    <row r="9" spans="2:15" s="164" customFormat="1" ht="286.5" customHeight="1">
      <c r="B9" s="191"/>
      <c r="C9" s="191"/>
      <c r="D9" s="168" t="s">
        <v>104</v>
      </c>
      <c r="E9" s="169" t="s">
        <v>105</v>
      </c>
      <c r="F9" s="169" t="s">
        <v>144</v>
      </c>
      <c r="G9" s="173" t="s">
        <v>145</v>
      </c>
      <c r="H9" s="166"/>
      <c r="J9" s="164" t="s">
        <v>96</v>
      </c>
    </row>
    <row r="10" spans="2:15" s="164" customFormat="1" ht="179.25" customHeight="1">
      <c r="B10" s="90"/>
      <c r="C10" s="90"/>
      <c r="D10" s="170"/>
      <c r="E10" s="171"/>
      <c r="F10" s="171"/>
      <c r="G10" s="171"/>
      <c r="H10" s="165"/>
    </row>
    <row r="11" spans="2:15" s="36" customFormat="1" ht="22.5" customHeight="1">
      <c r="B11" s="90"/>
      <c r="C11" s="90"/>
      <c r="D11" s="161"/>
      <c r="E11" s="92"/>
      <c r="F11" s="92"/>
      <c r="G11" s="92"/>
    </row>
    <row r="12" spans="2:15" s="36" customFormat="1" ht="22.5" customHeight="1">
      <c r="B12" s="90"/>
      <c r="C12" s="90"/>
      <c r="D12" s="172" t="s">
        <v>106</v>
      </c>
      <c r="E12" s="92"/>
      <c r="F12" s="92"/>
      <c r="G12" s="92"/>
    </row>
    <row r="13" spans="2:15" ht="278.25" customHeight="1">
      <c r="B13" s="160" t="s">
        <v>107</v>
      </c>
      <c r="C13" s="160"/>
      <c r="D13" s="172" t="s">
        <v>108</v>
      </c>
      <c r="E13" s="160"/>
      <c r="F13" s="160"/>
      <c r="G13" s="160"/>
      <c r="H13" s="160"/>
      <c r="I13" s="93"/>
      <c r="J13" s="93"/>
      <c r="K13" s="93"/>
      <c r="L13" s="93"/>
    </row>
    <row r="14" spans="2:15" ht="27">
      <c r="D14" s="172" t="s">
        <v>109</v>
      </c>
    </row>
    <row r="15" spans="2:15">
      <c r="D15" s="161"/>
    </row>
    <row r="16" spans="2:15" ht="131">
      <c r="D16" s="172" t="s">
        <v>110</v>
      </c>
    </row>
  </sheetData>
  <mergeCells count="7">
    <mergeCell ref="B8:B9"/>
    <mergeCell ref="C8:C9"/>
    <mergeCell ref="B2:H2"/>
    <mergeCell ref="B4:H4"/>
    <mergeCell ref="B6:B7"/>
    <mergeCell ref="C6:C7"/>
    <mergeCell ref="H6:H7"/>
  </mergeCells>
  <conditionalFormatting sqref="C6">
    <cfRule type="cellIs" dxfId="11" priority="26" operator="equal">
      <formula>0</formula>
    </cfRule>
  </conditionalFormatting>
  <conditionalFormatting sqref="G8">
    <cfRule type="containsText" dxfId="10" priority="6" operator="containsText" text="NO APORTA">
      <formula>NOT(ISERROR(SEARCH("NO APORTA",G8)))</formula>
    </cfRule>
    <cfRule type="containsText" dxfId="9" priority="7" operator="containsText" text="APORTA">
      <formula>NOT(ISERROR(SEARCH("APORTA",G8)))</formula>
    </cfRule>
    <cfRule type="containsText" dxfId="8" priority="8" operator="containsText" text="NO CUMPLE">
      <formula>NOT(ISERROR(SEARCH("NO CUMPLE",G8)))</formula>
    </cfRule>
    <cfRule type="containsText" dxfId="7" priority="9" operator="containsText" text="CUMPLE">
      <formula>NOT(ISERROR(SEARCH("CUMPLE",G8)))</formula>
    </cfRule>
    <cfRule type="containsText" dxfId="6" priority="10" operator="containsText" text="NO CUMPLE">
      <formula>NOT(ISERROR(SEARCH("NO CUMPLE",G8)))</formula>
    </cfRule>
  </conditionalFormatting>
  <conditionalFormatting sqref="D8:F8">
    <cfRule type="containsText" dxfId="5" priority="1" operator="containsText" text="NO APORTA">
      <formula>NOT(ISERROR(SEARCH("NO APORTA",D8)))</formula>
    </cfRule>
    <cfRule type="containsText" dxfId="4" priority="2" operator="containsText" text="APORTA">
      <formula>NOT(ISERROR(SEARCH("APORTA",D8)))</formula>
    </cfRule>
    <cfRule type="containsText" dxfId="3" priority="3" operator="containsText" text="NO CUMPLE">
      <formula>NOT(ISERROR(SEARCH("NO CUMPLE",D8)))</formula>
    </cfRule>
    <cfRule type="containsText" dxfId="2" priority="4" operator="containsText" text="CUMPLE">
      <formula>NOT(ISERROR(SEARCH("CUMPLE",D8)))</formula>
    </cfRule>
    <cfRule type="containsText" dxfId="1" priority="5" operator="containsText" text="NO CUMPLE">
      <formula>NOT(ISERROR(SEARCH("NO CUMPLE",D8)))</formula>
    </cfRule>
  </conditionalFormatting>
  <dataValidations count="1">
    <dataValidation type="list" allowBlank="1" showInputMessage="1" showErrorMessage="1" sqref="D8:G8" xr:uid="{8E558255-F7EB-401B-BDC3-4D69E47AD095}">
      <formula1>$J$8:$J$9</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0461D-50F1-4046-97A4-2865A63B1446}">
  <dimension ref="A1:AB39"/>
  <sheetViews>
    <sheetView topLeftCell="A4" zoomScale="85" zoomScaleNormal="85" zoomScaleSheetLayoutView="80" workbookViewId="0">
      <selection activeCell="L8" sqref="L8"/>
    </sheetView>
  </sheetViews>
  <sheetFormatPr baseColWidth="10" defaultColWidth="20" defaultRowHeight="14"/>
  <cols>
    <col min="1" max="1" width="0.83203125" style="8" customWidth="1"/>
    <col min="2" max="2" width="7.1640625" style="8" customWidth="1"/>
    <col min="3" max="3" width="18.5" style="8" bestFit="1" customWidth="1"/>
    <col min="4" max="5" width="15.5" style="8" customWidth="1"/>
    <col min="6" max="6" width="23.33203125" style="86" bestFit="1" customWidth="1"/>
    <col min="7" max="7" width="27.6640625" style="86" bestFit="1" customWidth="1"/>
    <col min="8" max="8" width="16" style="85" bestFit="1" customWidth="1"/>
    <col min="9" max="9" width="16" style="85" customWidth="1"/>
    <col min="10" max="10" width="20" style="85" customWidth="1"/>
    <col min="11" max="11" width="23.1640625" style="85" customWidth="1"/>
    <col min="12" max="12" width="15.5" style="85" bestFit="1" customWidth="1"/>
    <col min="13" max="13" width="15.5" style="85" customWidth="1"/>
    <col min="14" max="14" width="18.5" style="85" customWidth="1"/>
    <col min="15" max="15" width="22" style="85" bestFit="1" customWidth="1"/>
    <col min="16" max="16" width="5.83203125" style="8" customWidth="1"/>
    <col min="17" max="17" width="15.5" style="8" customWidth="1"/>
    <col min="18" max="18" width="24.1640625" style="8" customWidth="1"/>
    <col min="19" max="21" width="20" style="8"/>
    <col min="22" max="22" width="28.5" style="8" customWidth="1"/>
    <col min="23" max="23" width="28.1640625" style="8" customWidth="1"/>
    <col min="24" max="24" width="41.5" style="8" customWidth="1"/>
    <col min="25" max="25" width="39.1640625" style="84" bestFit="1" customWidth="1"/>
    <col min="26" max="26" width="25.6640625" style="8" customWidth="1"/>
    <col min="27" max="27" width="46.5" style="8" customWidth="1"/>
    <col min="28" max="28" width="0" style="8" hidden="1" customWidth="1"/>
    <col min="29" max="16384" width="20" style="8"/>
  </cols>
  <sheetData>
    <row r="1" spans="1:28">
      <c r="A1" s="128" t="s">
        <v>111</v>
      </c>
      <c r="B1" s="128" t="s">
        <v>111</v>
      </c>
      <c r="C1" s="128" t="s">
        <v>111</v>
      </c>
      <c r="D1" s="128" t="s">
        <v>111</v>
      </c>
      <c r="E1" s="128" t="s">
        <v>111</v>
      </c>
      <c r="F1" s="129" t="s">
        <v>111</v>
      </c>
      <c r="G1" s="129" t="s">
        <v>111</v>
      </c>
      <c r="H1" s="128" t="s">
        <v>111</v>
      </c>
      <c r="I1" s="128" t="s">
        <v>111</v>
      </c>
      <c r="J1" s="128" t="s">
        <v>111</v>
      </c>
      <c r="K1" s="128" t="s">
        <v>111</v>
      </c>
      <c r="L1" s="128" t="s">
        <v>111</v>
      </c>
      <c r="M1" s="128" t="s">
        <v>111</v>
      </c>
      <c r="N1" s="128" t="s">
        <v>111</v>
      </c>
      <c r="O1" s="128" t="s">
        <v>111</v>
      </c>
      <c r="P1" s="128" t="s">
        <v>111</v>
      </c>
      <c r="Q1" s="128" t="s">
        <v>111</v>
      </c>
      <c r="R1" s="128" t="s">
        <v>111</v>
      </c>
      <c r="S1" s="128" t="s">
        <v>111</v>
      </c>
      <c r="T1" s="128" t="s">
        <v>111</v>
      </c>
      <c r="U1" s="128" t="s">
        <v>111</v>
      </c>
      <c r="V1" s="128" t="s">
        <v>111</v>
      </c>
      <c r="W1" s="128" t="s">
        <v>111</v>
      </c>
      <c r="X1" s="128" t="s">
        <v>111</v>
      </c>
      <c r="Y1" s="128" t="s">
        <v>111</v>
      </c>
    </row>
    <row r="2" spans="1:28" s="87" customFormat="1" ht="28.5" customHeight="1">
      <c r="A2" s="130" t="s">
        <v>111</v>
      </c>
      <c r="B2" s="130" t="s">
        <v>111</v>
      </c>
      <c r="C2" s="131" t="s">
        <v>111</v>
      </c>
      <c r="D2" s="131" t="s">
        <v>111</v>
      </c>
      <c r="E2" s="131" t="s">
        <v>111</v>
      </c>
      <c r="F2" s="131" t="s">
        <v>111</v>
      </c>
      <c r="G2" s="131" t="s">
        <v>16</v>
      </c>
      <c r="H2" s="131"/>
      <c r="I2" s="131"/>
      <c r="J2" s="131"/>
      <c r="K2" s="131"/>
      <c r="L2" s="131" t="s">
        <v>111</v>
      </c>
      <c r="M2" s="131" t="s">
        <v>111</v>
      </c>
      <c r="N2" s="131" t="s">
        <v>111</v>
      </c>
      <c r="O2" s="131" t="s">
        <v>111</v>
      </c>
      <c r="P2" s="131" t="s">
        <v>111</v>
      </c>
      <c r="Q2" s="131" t="s">
        <v>111</v>
      </c>
      <c r="R2" s="131" t="s">
        <v>111</v>
      </c>
      <c r="S2" s="131" t="s">
        <v>111</v>
      </c>
      <c r="T2" s="131" t="s">
        <v>111</v>
      </c>
      <c r="U2" s="130" t="s">
        <v>111</v>
      </c>
      <c r="V2" s="130" t="s">
        <v>111</v>
      </c>
      <c r="W2" s="130" t="s">
        <v>111</v>
      </c>
      <c r="X2" s="130" t="s">
        <v>111</v>
      </c>
      <c r="Y2" s="130" t="s">
        <v>111</v>
      </c>
    </row>
    <row r="3" spans="1:28" s="87" customFormat="1" ht="6" customHeight="1">
      <c r="A3" s="130" t="s">
        <v>111</v>
      </c>
      <c r="B3" s="132" t="s">
        <v>111</v>
      </c>
      <c r="C3" s="132" t="s">
        <v>111</v>
      </c>
      <c r="D3" s="132" t="s">
        <v>111</v>
      </c>
      <c r="E3" s="132" t="s">
        <v>111</v>
      </c>
      <c r="F3" s="132" t="s">
        <v>111</v>
      </c>
      <c r="G3" s="132" t="s">
        <v>111</v>
      </c>
      <c r="H3" s="132" t="s">
        <v>111</v>
      </c>
      <c r="I3" s="132" t="s">
        <v>111</v>
      </c>
      <c r="J3" s="132" t="s">
        <v>111</v>
      </c>
      <c r="K3" s="132" t="s">
        <v>111</v>
      </c>
      <c r="L3" s="132" t="s">
        <v>111</v>
      </c>
      <c r="M3" s="132" t="s">
        <v>111</v>
      </c>
      <c r="N3" s="132" t="s">
        <v>111</v>
      </c>
      <c r="O3" s="132" t="s">
        <v>111</v>
      </c>
      <c r="P3" s="132" t="s">
        <v>111</v>
      </c>
      <c r="Q3" s="132" t="s">
        <v>111</v>
      </c>
      <c r="R3" s="132" t="s">
        <v>111</v>
      </c>
      <c r="S3" s="132" t="s">
        <v>111</v>
      </c>
      <c r="T3" s="132" t="s">
        <v>111</v>
      </c>
      <c r="U3" s="130" t="s">
        <v>111</v>
      </c>
      <c r="V3" s="130" t="s">
        <v>111</v>
      </c>
      <c r="W3" s="130" t="s">
        <v>111</v>
      </c>
      <c r="X3" s="130" t="s">
        <v>111</v>
      </c>
      <c r="Y3" s="130" t="s">
        <v>111</v>
      </c>
    </row>
    <row r="4" spans="1:28" s="87" customFormat="1" ht="28.5" customHeight="1">
      <c r="A4" s="130" t="s">
        <v>111</v>
      </c>
      <c r="B4" s="130" t="s">
        <v>111</v>
      </c>
      <c r="C4" s="131" t="s">
        <v>111</v>
      </c>
      <c r="D4" s="131" t="s">
        <v>111</v>
      </c>
      <c r="E4" s="131" t="s">
        <v>111</v>
      </c>
      <c r="F4" s="131" t="s">
        <v>111</v>
      </c>
      <c r="G4" s="131" t="s">
        <v>112</v>
      </c>
      <c r="H4" s="131"/>
      <c r="I4" s="131"/>
      <c r="J4" s="131"/>
      <c r="K4" s="131"/>
      <c r="L4" s="131" t="s">
        <v>111</v>
      </c>
      <c r="M4" s="131" t="s">
        <v>111</v>
      </c>
      <c r="N4" s="131" t="s">
        <v>111</v>
      </c>
      <c r="O4" s="131" t="s">
        <v>111</v>
      </c>
      <c r="P4" s="131" t="s">
        <v>111</v>
      </c>
      <c r="Q4" s="131" t="s">
        <v>111</v>
      </c>
      <c r="R4" s="131" t="s">
        <v>111</v>
      </c>
      <c r="S4" s="131" t="s">
        <v>111</v>
      </c>
      <c r="T4" s="131" t="s">
        <v>111</v>
      </c>
      <c r="U4" s="130" t="s">
        <v>111</v>
      </c>
      <c r="V4" s="130" t="s">
        <v>111</v>
      </c>
      <c r="W4" s="130" t="s">
        <v>111</v>
      </c>
      <c r="X4" s="130" t="s">
        <v>111</v>
      </c>
      <c r="Y4" s="130" t="s">
        <v>111</v>
      </c>
    </row>
    <row r="5" spans="1:28" s="49" customFormat="1" ht="31.5" customHeight="1">
      <c r="A5" s="128" t="s">
        <v>111</v>
      </c>
      <c r="B5" s="133"/>
      <c r="C5" s="133"/>
      <c r="D5" s="133"/>
      <c r="E5" s="133"/>
      <c r="F5" s="133"/>
      <c r="G5" s="133"/>
      <c r="H5" s="133"/>
      <c r="I5" s="133"/>
      <c r="J5" s="133"/>
      <c r="K5" s="133"/>
      <c r="L5" s="133" t="s">
        <v>111</v>
      </c>
      <c r="M5" s="128" t="s">
        <v>111</v>
      </c>
      <c r="N5" s="128" t="s">
        <v>111</v>
      </c>
      <c r="O5" s="128" t="s">
        <v>111</v>
      </c>
      <c r="P5" s="128" t="s">
        <v>111</v>
      </c>
      <c r="Q5" s="128" t="s">
        <v>111</v>
      </c>
      <c r="R5" s="128" t="s">
        <v>111</v>
      </c>
      <c r="S5" s="128" t="s">
        <v>111</v>
      </c>
      <c r="T5" s="128" t="s">
        <v>111</v>
      </c>
      <c r="U5" s="128" t="s">
        <v>111</v>
      </c>
      <c r="V5" s="128" t="s">
        <v>111</v>
      </c>
      <c r="W5" s="128" t="s">
        <v>111</v>
      </c>
      <c r="X5" s="128" t="s">
        <v>111</v>
      </c>
      <c r="Y5" s="128" t="s">
        <v>111</v>
      </c>
    </row>
    <row r="6" spans="1:28" s="83" customFormat="1" ht="22.5" customHeight="1">
      <c r="A6" s="141" t="s">
        <v>111</v>
      </c>
      <c r="B6" s="141" t="s">
        <v>111</v>
      </c>
      <c r="C6" s="141" t="s">
        <v>111</v>
      </c>
      <c r="D6" s="141" t="s">
        <v>111</v>
      </c>
      <c r="E6" s="141" t="s">
        <v>111</v>
      </c>
      <c r="F6" s="141" t="s">
        <v>111</v>
      </c>
      <c r="G6" s="155" t="s">
        <v>113</v>
      </c>
      <c r="H6" s="200">
        <f>H12</f>
        <v>105294958.56</v>
      </c>
      <c r="I6" s="201"/>
      <c r="J6" s="201"/>
      <c r="K6" s="202"/>
      <c r="L6" s="141" t="s">
        <v>111</v>
      </c>
      <c r="M6" s="141" t="s">
        <v>111</v>
      </c>
      <c r="N6" s="141" t="s">
        <v>111</v>
      </c>
      <c r="O6" s="141" t="s">
        <v>111</v>
      </c>
      <c r="P6" s="141" t="s">
        <v>111</v>
      </c>
      <c r="Q6" s="141" t="s">
        <v>111</v>
      </c>
      <c r="R6" s="141" t="s">
        <v>111</v>
      </c>
      <c r="S6" s="141" t="s">
        <v>111</v>
      </c>
      <c r="T6" s="141" t="s">
        <v>111</v>
      </c>
      <c r="U6" s="141" t="s">
        <v>111</v>
      </c>
      <c r="V6" s="141" t="s">
        <v>111</v>
      </c>
      <c r="W6" s="141" t="s">
        <v>111</v>
      </c>
      <c r="X6" s="141" t="s">
        <v>111</v>
      </c>
      <c r="Y6" s="141" t="s">
        <v>111</v>
      </c>
    </row>
    <row r="7" spans="1:28" s="159" customFormat="1" ht="28.5" customHeight="1">
      <c r="A7" s="156" t="s">
        <v>111</v>
      </c>
      <c r="B7" s="156" t="s">
        <v>111</v>
      </c>
      <c r="C7" s="157" t="s">
        <v>111</v>
      </c>
      <c r="D7" s="157" t="s">
        <v>111</v>
      </c>
      <c r="E7" s="157" t="s">
        <v>111</v>
      </c>
      <c r="F7" s="157" t="s">
        <v>111</v>
      </c>
      <c r="G7" s="158"/>
      <c r="H7" s="203" t="s">
        <v>114</v>
      </c>
      <c r="I7" s="204"/>
      <c r="J7" s="204"/>
      <c r="K7" s="205"/>
      <c r="L7" s="156" t="s">
        <v>111</v>
      </c>
      <c r="M7" s="141" t="s">
        <v>111</v>
      </c>
      <c r="N7" s="141" t="s">
        <v>111</v>
      </c>
      <c r="O7" s="141" t="s">
        <v>111</v>
      </c>
      <c r="P7" s="141" t="s">
        <v>111</v>
      </c>
      <c r="Q7" s="141" t="s">
        <v>111</v>
      </c>
      <c r="R7" s="141" t="s">
        <v>111</v>
      </c>
      <c r="S7" s="141" t="s">
        <v>111</v>
      </c>
      <c r="T7" s="141" t="s">
        <v>111</v>
      </c>
      <c r="U7" s="141" t="s">
        <v>111</v>
      </c>
      <c r="V7" s="141" t="s">
        <v>111</v>
      </c>
      <c r="W7" s="141" t="s">
        <v>111</v>
      </c>
      <c r="X7" s="141" t="s">
        <v>111</v>
      </c>
      <c r="Y7" s="141" t="s">
        <v>111</v>
      </c>
    </row>
    <row r="8" spans="1:28" s="142" customFormat="1" ht="55.5" customHeight="1">
      <c r="A8" s="136" t="s">
        <v>111</v>
      </c>
      <c r="B8" s="137" t="s">
        <v>115</v>
      </c>
      <c r="C8" s="138" t="s">
        <v>116</v>
      </c>
      <c r="D8" s="139" t="s">
        <v>117</v>
      </c>
      <c r="E8" s="138" t="s">
        <v>118</v>
      </c>
      <c r="F8" s="138" t="s">
        <v>119</v>
      </c>
      <c r="G8" s="138" t="s">
        <v>120</v>
      </c>
      <c r="H8" s="140" t="s">
        <v>121</v>
      </c>
      <c r="I8" s="140" t="s">
        <v>122</v>
      </c>
      <c r="J8" s="140" t="s">
        <v>123</v>
      </c>
      <c r="K8" s="140" t="s">
        <v>124</v>
      </c>
      <c r="L8" s="136" t="s">
        <v>111</v>
      </c>
      <c r="M8" s="141" t="s">
        <v>111</v>
      </c>
      <c r="N8" s="141" t="s">
        <v>111</v>
      </c>
      <c r="O8" s="141" t="s">
        <v>111</v>
      </c>
      <c r="P8" s="141" t="s">
        <v>111</v>
      </c>
      <c r="Q8" s="141" t="s">
        <v>111</v>
      </c>
      <c r="R8" s="141" t="s">
        <v>111</v>
      </c>
      <c r="S8" s="141" t="s">
        <v>111</v>
      </c>
      <c r="T8" s="141" t="s">
        <v>111</v>
      </c>
      <c r="U8" s="141" t="s">
        <v>111</v>
      </c>
      <c r="V8" s="141" t="s">
        <v>111</v>
      </c>
      <c r="W8" s="141" t="s">
        <v>111</v>
      </c>
      <c r="X8" s="141" t="s">
        <v>111</v>
      </c>
      <c r="Y8" s="141" t="s">
        <v>111</v>
      </c>
    </row>
    <row r="9" spans="1:28" s="83" customFormat="1" ht="37.5" customHeight="1">
      <c r="A9" s="141" t="s">
        <v>111</v>
      </c>
      <c r="B9" s="143">
        <v>1</v>
      </c>
      <c r="C9" s="144" t="s">
        <v>125</v>
      </c>
      <c r="D9" s="145">
        <v>6000</v>
      </c>
      <c r="E9" s="146" t="s">
        <v>126</v>
      </c>
      <c r="F9" s="146">
        <v>16291</v>
      </c>
      <c r="G9" s="150">
        <f>+F9*D9</f>
        <v>97746000</v>
      </c>
      <c r="H9" s="147">
        <v>0.01</v>
      </c>
      <c r="I9" s="141">
        <f>+F9*H9</f>
        <v>162.91</v>
      </c>
      <c r="J9" s="151">
        <f>+F9-I9</f>
        <v>16128.09</v>
      </c>
      <c r="K9" s="152">
        <f>+J9*D9</f>
        <v>96768540</v>
      </c>
      <c r="L9" s="141" t="s">
        <v>111</v>
      </c>
      <c r="M9" s="141" t="s">
        <v>111</v>
      </c>
      <c r="N9" s="141" t="s">
        <v>111</v>
      </c>
      <c r="O9" s="141" t="s">
        <v>111</v>
      </c>
      <c r="P9" s="141" t="s">
        <v>111</v>
      </c>
      <c r="Q9" s="141" t="s">
        <v>111</v>
      </c>
      <c r="R9" s="141" t="s">
        <v>111</v>
      </c>
      <c r="S9" s="141" t="s">
        <v>111</v>
      </c>
      <c r="T9" s="141" t="s">
        <v>111</v>
      </c>
      <c r="U9" s="141" t="s">
        <v>111</v>
      </c>
      <c r="V9" s="141" t="s">
        <v>111</v>
      </c>
      <c r="W9" s="141" t="s">
        <v>111</v>
      </c>
      <c r="X9" s="141" t="s">
        <v>111</v>
      </c>
      <c r="Y9" s="141" t="s">
        <v>111</v>
      </c>
      <c r="AA9" s="148"/>
      <c r="AB9" s="83" t="s">
        <v>68</v>
      </c>
    </row>
    <row r="10" spans="1:28" s="83" customFormat="1" ht="53.25" customHeight="1">
      <c r="A10" s="141" t="s">
        <v>111</v>
      </c>
      <c r="B10" s="143">
        <v>2</v>
      </c>
      <c r="C10" s="144" t="s">
        <v>127</v>
      </c>
      <c r="D10" s="145">
        <v>744</v>
      </c>
      <c r="E10" s="146" t="s">
        <v>126</v>
      </c>
      <c r="F10" s="146">
        <v>11576</v>
      </c>
      <c r="G10" s="150">
        <f>+F10*D10</f>
        <v>8612544</v>
      </c>
      <c r="H10" s="147">
        <v>0.01</v>
      </c>
      <c r="I10" s="149">
        <f>+F10*H10</f>
        <v>115.76</v>
      </c>
      <c r="J10" s="152">
        <f>+F10-I10</f>
        <v>11460.24</v>
      </c>
      <c r="K10" s="152">
        <f>+J10*D10</f>
        <v>8526418.5600000005</v>
      </c>
      <c r="L10" s="141" t="s">
        <v>111</v>
      </c>
      <c r="M10" s="141" t="s">
        <v>111</v>
      </c>
      <c r="N10" s="141" t="s">
        <v>111</v>
      </c>
      <c r="O10" s="141" t="s">
        <v>111</v>
      </c>
      <c r="P10" s="141" t="s">
        <v>111</v>
      </c>
      <c r="Q10" s="141" t="s">
        <v>111</v>
      </c>
      <c r="R10" s="141" t="s">
        <v>111</v>
      </c>
      <c r="S10" s="141" t="s">
        <v>111</v>
      </c>
      <c r="T10" s="141" t="s">
        <v>111</v>
      </c>
      <c r="U10" s="141" t="s">
        <v>111</v>
      </c>
      <c r="V10" s="141" t="s">
        <v>111</v>
      </c>
      <c r="W10" s="141" t="s">
        <v>111</v>
      </c>
      <c r="X10" s="141" t="s">
        <v>111</v>
      </c>
      <c r="Y10" s="141" t="s">
        <v>111</v>
      </c>
      <c r="AA10" s="148"/>
      <c r="AB10" s="83" t="s">
        <v>69</v>
      </c>
    </row>
    <row r="11" spans="1:28" ht="4.5" customHeight="1">
      <c r="A11" s="128" t="s">
        <v>111</v>
      </c>
      <c r="B11" s="128" t="s">
        <v>111</v>
      </c>
      <c r="C11" s="134" t="s">
        <v>111</v>
      </c>
      <c r="D11" s="128" t="s">
        <v>111</v>
      </c>
      <c r="E11" s="128" t="s">
        <v>111</v>
      </c>
      <c r="F11" s="129" t="s">
        <v>111</v>
      </c>
      <c r="G11" s="129" t="s">
        <v>111</v>
      </c>
      <c r="H11" s="129" t="s">
        <v>111</v>
      </c>
      <c r="I11" s="129" t="s">
        <v>111</v>
      </c>
      <c r="J11" s="129" t="s">
        <v>111</v>
      </c>
      <c r="K11" s="129" t="s">
        <v>111</v>
      </c>
      <c r="L11" s="128" t="s">
        <v>111</v>
      </c>
      <c r="M11" s="128" t="s">
        <v>111</v>
      </c>
      <c r="N11" s="128" t="s">
        <v>111</v>
      </c>
      <c r="O11" s="128" t="s">
        <v>111</v>
      </c>
      <c r="P11" s="128" t="s">
        <v>111</v>
      </c>
      <c r="Q11" s="128" t="s">
        <v>111</v>
      </c>
      <c r="R11" s="128" t="s">
        <v>111</v>
      </c>
      <c r="S11" s="128" t="s">
        <v>111</v>
      </c>
      <c r="T11" s="128" t="s">
        <v>111</v>
      </c>
      <c r="U11" s="128" t="s">
        <v>111</v>
      </c>
      <c r="V11" s="128" t="s">
        <v>111</v>
      </c>
      <c r="W11" s="128" t="s">
        <v>111</v>
      </c>
      <c r="X11" s="128" t="s">
        <v>111</v>
      </c>
      <c r="Y11" s="128" t="s">
        <v>111</v>
      </c>
    </row>
    <row r="12" spans="1:28" s="154" customFormat="1" ht="36" customHeight="1">
      <c r="A12" s="141" t="s">
        <v>111</v>
      </c>
      <c r="B12" s="141" t="s">
        <v>111</v>
      </c>
      <c r="C12" s="197" t="s">
        <v>128</v>
      </c>
      <c r="D12" s="198"/>
      <c r="E12" s="198"/>
      <c r="F12" s="199"/>
      <c r="G12" s="153" t="s">
        <v>129</v>
      </c>
      <c r="H12" s="206">
        <f>SUM(K9:K10)</f>
        <v>105294958.56</v>
      </c>
      <c r="I12" s="206"/>
      <c r="J12" s="206"/>
      <c r="K12" s="207"/>
      <c r="L12" s="141" t="s">
        <v>111</v>
      </c>
      <c r="M12" s="141" t="s">
        <v>111</v>
      </c>
      <c r="N12" s="141" t="s">
        <v>111</v>
      </c>
      <c r="O12" s="141" t="s">
        <v>111</v>
      </c>
      <c r="P12" s="141" t="s">
        <v>111</v>
      </c>
      <c r="Q12" s="141" t="s">
        <v>111</v>
      </c>
      <c r="R12" s="141" t="s">
        <v>111</v>
      </c>
      <c r="S12" s="141" t="s">
        <v>111</v>
      </c>
      <c r="T12" s="141" t="s">
        <v>111</v>
      </c>
      <c r="U12" s="141" t="s">
        <v>111</v>
      </c>
      <c r="V12" s="141" t="s">
        <v>111</v>
      </c>
      <c r="W12" s="141" t="s">
        <v>111</v>
      </c>
      <c r="X12" s="141" t="s">
        <v>111</v>
      </c>
      <c r="Y12" s="141" t="s">
        <v>111</v>
      </c>
    </row>
    <row r="13" spans="1:28" ht="15">
      <c r="A13" s="128" t="s">
        <v>111</v>
      </c>
      <c r="B13" s="128" t="s">
        <v>111</v>
      </c>
      <c r="C13" s="134" t="s">
        <v>111</v>
      </c>
      <c r="D13" s="128" t="s">
        <v>111</v>
      </c>
      <c r="E13" s="128" t="s">
        <v>111</v>
      </c>
      <c r="F13" s="129" t="s">
        <v>111</v>
      </c>
      <c r="G13" s="129" t="s">
        <v>111</v>
      </c>
      <c r="H13" s="128" t="s">
        <v>111</v>
      </c>
      <c r="I13" s="128" t="s">
        <v>111</v>
      </c>
      <c r="J13" s="128" t="s">
        <v>111</v>
      </c>
      <c r="K13" s="128" t="s">
        <v>111</v>
      </c>
      <c r="L13" s="128" t="s">
        <v>111</v>
      </c>
      <c r="M13" s="128" t="s">
        <v>111</v>
      </c>
      <c r="N13" s="128" t="s">
        <v>111</v>
      </c>
      <c r="O13" s="128" t="s">
        <v>111</v>
      </c>
      <c r="P13" s="128" t="s">
        <v>111</v>
      </c>
      <c r="Q13" s="128" t="s">
        <v>111</v>
      </c>
      <c r="R13" s="128" t="s">
        <v>111</v>
      </c>
      <c r="S13" s="128" t="s">
        <v>111</v>
      </c>
      <c r="T13" s="128" t="s">
        <v>111</v>
      </c>
      <c r="U13" s="128" t="s">
        <v>111</v>
      </c>
      <c r="V13" s="128" t="s">
        <v>111</v>
      </c>
      <c r="W13" s="128" t="s">
        <v>111</v>
      </c>
      <c r="X13" s="128" t="s">
        <v>111</v>
      </c>
      <c r="Y13" s="128" t="s">
        <v>111</v>
      </c>
    </row>
    <row r="14" spans="1:28" ht="16">
      <c r="A14" s="128" t="s">
        <v>111</v>
      </c>
      <c r="B14" s="128" t="s">
        <v>111</v>
      </c>
      <c r="C14" s="134" t="s">
        <v>111</v>
      </c>
      <c r="D14" s="135"/>
      <c r="E14" s="128" t="s">
        <v>111</v>
      </c>
      <c r="F14" s="129" t="s">
        <v>111</v>
      </c>
      <c r="G14" s="129" t="s">
        <v>111</v>
      </c>
      <c r="H14" s="128" t="s">
        <v>111</v>
      </c>
      <c r="I14" s="128" t="s">
        <v>111</v>
      </c>
      <c r="J14" s="128" t="s">
        <v>111</v>
      </c>
      <c r="K14" s="128" t="s">
        <v>111</v>
      </c>
      <c r="L14" s="128" t="s">
        <v>111</v>
      </c>
      <c r="M14" s="128" t="s">
        <v>111</v>
      </c>
      <c r="N14" s="128" t="s">
        <v>111</v>
      </c>
      <c r="O14" s="128" t="s">
        <v>111</v>
      </c>
      <c r="P14" s="128" t="s">
        <v>111</v>
      </c>
      <c r="Q14" s="128" t="s">
        <v>111</v>
      </c>
      <c r="R14" s="128" t="s">
        <v>111</v>
      </c>
      <c r="S14" s="128" t="s">
        <v>111</v>
      </c>
      <c r="T14" s="128" t="s">
        <v>111</v>
      </c>
      <c r="U14" s="128" t="s">
        <v>111</v>
      </c>
      <c r="V14" s="128" t="s">
        <v>111</v>
      </c>
      <c r="W14" s="128" t="s">
        <v>111</v>
      </c>
      <c r="X14" s="128" t="s">
        <v>111</v>
      </c>
      <c r="Y14" s="128" t="s">
        <v>111</v>
      </c>
    </row>
    <row r="15" spans="1:28" ht="15">
      <c r="A15" s="128" t="s">
        <v>111</v>
      </c>
      <c r="B15" s="128" t="s">
        <v>111</v>
      </c>
      <c r="C15" s="134" t="s">
        <v>111</v>
      </c>
      <c r="D15" s="128" t="s">
        <v>111</v>
      </c>
      <c r="E15" s="128" t="s">
        <v>111</v>
      </c>
      <c r="F15" s="129" t="s">
        <v>111</v>
      </c>
      <c r="G15" s="129" t="s">
        <v>111</v>
      </c>
      <c r="H15" s="128" t="s">
        <v>111</v>
      </c>
      <c r="I15" s="128" t="s">
        <v>111</v>
      </c>
      <c r="J15" s="128" t="s">
        <v>111</v>
      </c>
      <c r="K15" s="128" t="s">
        <v>111</v>
      </c>
      <c r="L15" s="128" t="s">
        <v>111</v>
      </c>
      <c r="M15" s="128" t="s">
        <v>111</v>
      </c>
      <c r="N15" s="128" t="s">
        <v>111</v>
      </c>
      <c r="O15" s="128" t="s">
        <v>111</v>
      </c>
      <c r="P15" s="128" t="s">
        <v>111</v>
      </c>
      <c r="Q15" s="128" t="s">
        <v>111</v>
      </c>
      <c r="R15" s="128" t="s">
        <v>111</v>
      </c>
      <c r="S15" s="128" t="s">
        <v>111</v>
      </c>
      <c r="T15" s="128" t="s">
        <v>111</v>
      </c>
      <c r="U15" s="128" t="s">
        <v>111</v>
      </c>
      <c r="V15" s="128" t="s">
        <v>111</v>
      </c>
      <c r="W15" s="128" t="s">
        <v>111</v>
      </c>
      <c r="X15" s="128" t="s">
        <v>111</v>
      </c>
      <c r="Y15" s="128" t="s">
        <v>111</v>
      </c>
    </row>
    <row r="16" spans="1:28">
      <c r="A16" s="128" t="s">
        <v>111</v>
      </c>
      <c r="B16" s="128" t="s">
        <v>111</v>
      </c>
      <c r="C16" s="128" t="s">
        <v>111</v>
      </c>
      <c r="D16" s="128" t="s">
        <v>111</v>
      </c>
      <c r="E16" s="128" t="s">
        <v>111</v>
      </c>
      <c r="F16" s="129" t="s">
        <v>111</v>
      </c>
      <c r="G16" s="129" t="s">
        <v>111</v>
      </c>
      <c r="H16" s="128" t="s">
        <v>111</v>
      </c>
      <c r="I16" s="128" t="s">
        <v>111</v>
      </c>
      <c r="J16" s="128" t="s">
        <v>111</v>
      </c>
      <c r="K16" s="128" t="s">
        <v>111</v>
      </c>
      <c r="L16" s="128" t="s">
        <v>111</v>
      </c>
      <c r="M16" s="128" t="s">
        <v>111</v>
      </c>
      <c r="N16" s="128" t="s">
        <v>111</v>
      </c>
      <c r="O16" s="128" t="s">
        <v>111</v>
      </c>
      <c r="P16" s="128" t="s">
        <v>111</v>
      </c>
      <c r="Q16" s="128" t="s">
        <v>111</v>
      </c>
      <c r="R16" s="128" t="s">
        <v>111</v>
      </c>
      <c r="S16" s="128" t="s">
        <v>111</v>
      </c>
      <c r="T16" s="128" t="s">
        <v>111</v>
      </c>
      <c r="U16" s="128" t="s">
        <v>111</v>
      </c>
      <c r="V16" s="128" t="s">
        <v>111</v>
      </c>
      <c r="W16" s="128" t="s">
        <v>111</v>
      </c>
      <c r="X16" s="128" t="s">
        <v>111</v>
      </c>
      <c r="Y16" s="128" t="s">
        <v>111</v>
      </c>
    </row>
    <row r="17" spans="1:25">
      <c r="A17" s="128" t="s">
        <v>111</v>
      </c>
      <c r="B17" s="128" t="s">
        <v>111</v>
      </c>
      <c r="C17" s="128" t="s">
        <v>111</v>
      </c>
      <c r="D17" s="128" t="s">
        <v>111</v>
      </c>
      <c r="E17" s="128" t="s">
        <v>111</v>
      </c>
      <c r="F17" s="129" t="s">
        <v>111</v>
      </c>
      <c r="G17" s="129" t="s">
        <v>111</v>
      </c>
      <c r="H17" s="128" t="s">
        <v>111</v>
      </c>
      <c r="I17" s="128" t="s">
        <v>111</v>
      </c>
      <c r="J17" s="128" t="s">
        <v>111</v>
      </c>
      <c r="K17" s="128" t="s">
        <v>111</v>
      </c>
      <c r="L17" s="128" t="s">
        <v>111</v>
      </c>
      <c r="M17" s="128" t="s">
        <v>111</v>
      </c>
      <c r="N17" s="128" t="s">
        <v>111</v>
      </c>
      <c r="O17" s="128" t="s">
        <v>111</v>
      </c>
      <c r="P17" s="128" t="s">
        <v>111</v>
      </c>
      <c r="Q17" s="128" t="s">
        <v>111</v>
      </c>
      <c r="R17" s="128" t="s">
        <v>111</v>
      </c>
      <c r="S17" s="128" t="s">
        <v>111</v>
      </c>
      <c r="T17" s="128" t="s">
        <v>111</v>
      </c>
      <c r="U17" s="128" t="s">
        <v>111</v>
      </c>
      <c r="V17" s="128" t="s">
        <v>111</v>
      </c>
      <c r="W17" s="128" t="s">
        <v>111</v>
      </c>
      <c r="X17" s="128" t="s">
        <v>111</v>
      </c>
      <c r="Y17" s="128" t="s">
        <v>111</v>
      </c>
    </row>
    <row r="18" spans="1:25" ht="14.25" customHeight="1">
      <c r="A18" s="128" t="s">
        <v>111</v>
      </c>
      <c r="B18" s="128" t="s">
        <v>111</v>
      </c>
      <c r="C18" s="128" t="s">
        <v>111</v>
      </c>
      <c r="D18" s="128" t="s">
        <v>111</v>
      </c>
      <c r="E18" s="128" t="s">
        <v>111</v>
      </c>
      <c r="F18" s="129" t="s">
        <v>111</v>
      </c>
      <c r="G18" s="129" t="s">
        <v>111</v>
      </c>
      <c r="H18" s="128" t="s">
        <v>111</v>
      </c>
      <c r="I18" s="128" t="s">
        <v>111</v>
      </c>
      <c r="J18" s="128" t="s">
        <v>111</v>
      </c>
      <c r="K18" s="128" t="s">
        <v>111</v>
      </c>
      <c r="L18" s="128" t="s">
        <v>111</v>
      </c>
      <c r="M18" s="128" t="s">
        <v>111</v>
      </c>
      <c r="N18" s="196"/>
      <c r="O18" s="196"/>
      <c r="P18" s="196"/>
      <c r="Q18" s="196"/>
      <c r="R18" s="196"/>
      <c r="S18" s="128" t="s">
        <v>111</v>
      </c>
      <c r="T18" s="128" t="s">
        <v>111</v>
      </c>
      <c r="U18" s="128" t="s">
        <v>111</v>
      </c>
      <c r="V18" s="128" t="s">
        <v>111</v>
      </c>
      <c r="W18" s="128" t="s">
        <v>111</v>
      </c>
      <c r="X18" s="128" t="s">
        <v>111</v>
      </c>
      <c r="Y18" s="128" t="s">
        <v>111</v>
      </c>
    </row>
    <row r="19" spans="1:25" ht="14.25" customHeight="1">
      <c r="A19" s="128" t="s">
        <v>111</v>
      </c>
      <c r="B19" s="128" t="s">
        <v>111</v>
      </c>
      <c r="C19" s="128" t="s">
        <v>111</v>
      </c>
      <c r="D19" s="128" t="s">
        <v>111</v>
      </c>
      <c r="E19" s="128" t="s">
        <v>111</v>
      </c>
      <c r="F19" s="129" t="s">
        <v>111</v>
      </c>
      <c r="G19" s="129" t="s">
        <v>111</v>
      </c>
      <c r="H19" s="128" t="s">
        <v>111</v>
      </c>
      <c r="I19" s="128" t="s">
        <v>111</v>
      </c>
      <c r="J19" s="128" t="s">
        <v>111</v>
      </c>
      <c r="K19" s="128" t="s">
        <v>111</v>
      </c>
      <c r="L19" s="128" t="s">
        <v>111</v>
      </c>
      <c r="M19" s="128" t="s">
        <v>111</v>
      </c>
      <c r="N19" s="196"/>
      <c r="O19" s="196"/>
      <c r="P19" s="196"/>
      <c r="Q19" s="196"/>
      <c r="R19" s="196"/>
      <c r="S19" s="128" t="s">
        <v>111</v>
      </c>
      <c r="T19" s="128" t="s">
        <v>111</v>
      </c>
      <c r="U19" s="128" t="s">
        <v>111</v>
      </c>
      <c r="V19" s="128" t="s">
        <v>111</v>
      </c>
      <c r="W19" s="128" t="s">
        <v>111</v>
      </c>
      <c r="X19" s="128" t="s">
        <v>111</v>
      </c>
      <c r="Y19" s="128" t="s">
        <v>111</v>
      </c>
    </row>
    <row r="20" spans="1:25" ht="14.25" customHeight="1">
      <c r="A20" s="128" t="s">
        <v>111</v>
      </c>
      <c r="B20" s="128" t="s">
        <v>111</v>
      </c>
      <c r="C20" s="128" t="s">
        <v>111</v>
      </c>
      <c r="D20" s="128" t="s">
        <v>111</v>
      </c>
      <c r="E20" s="128" t="s">
        <v>111</v>
      </c>
      <c r="F20" s="129" t="s">
        <v>111</v>
      </c>
      <c r="G20" s="129" t="s">
        <v>111</v>
      </c>
      <c r="H20" s="128" t="s">
        <v>111</v>
      </c>
      <c r="I20" s="128" t="s">
        <v>111</v>
      </c>
      <c r="J20" s="128" t="s">
        <v>111</v>
      </c>
      <c r="K20" s="128" t="s">
        <v>111</v>
      </c>
      <c r="L20" s="128" t="s">
        <v>111</v>
      </c>
      <c r="M20" s="128" t="s">
        <v>111</v>
      </c>
      <c r="N20" s="196"/>
      <c r="O20" s="196"/>
      <c r="P20" s="196"/>
      <c r="Q20" s="196"/>
      <c r="R20" s="196"/>
      <c r="S20" s="128" t="s">
        <v>111</v>
      </c>
      <c r="T20" s="128" t="s">
        <v>111</v>
      </c>
      <c r="U20" s="128" t="s">
        <v>111</v>
      </c>
      <c r="V20" s="128" t="s">
        <v>111</v>
      </c>
      <c r="W20" s="128" t="s">
        <v>111</v>
      </c>
      <c r="X20" s="128" t="s">
        <v>111</v>
      </c>
      <c r="Y20" s="128" t="s">
        <v>111</v>
      </c>
    </row>
    <row r="21" spans="1:25" ht="14.25" customHeight="1">
      <c r="A21" s="128" t="s">
        <v>111</v>
      </c>
      <c r="B21" s="128" t="s">
        <v>111</v>
      </c>
      <c r="C21" s="128" t="s">
        <v>111</v>
      </c>
      <c r="D21" s="128" t="s">
        <v>111</v>
      </c>
      <c r="E21" s="128" t="s">
        <v>111</v>
      </c>
      <c r="F21" s="129" t="s">
        <v>111</v>
      </c>
      <c r="G21" s="129" t="s">
        <v>111</v>
      </c>
      <c r="H21" s="128" t="s">
        <v>111</v>
      </c>
      <c r="I21" s="128" t="s">
        <v>111</v>
      </c>
      <c r="J21" s="128" t="s">
        <v>111</v>
      </c>
      <c r="K21" s="128" t="s">
        <v>111</v>
      </c>
      <c r="L21" s="128" t="s">
        <v>111</v>
      </c>
      <c r="M21" s="128" t="s">
        <v>111</v>
      </c>
      <c r="N21" s="196"/>
      <c r="O21" s="196"/>
      <c r="P21" s="196"/>
      <c r="Q21" s="196"/>
      <c r="R21" s="196"/>
      <c r="S21" s="128" t="s">
        <v>111</v>
      </c>
      <c r="T21" s="128" t="s">
        <v>111</v>
      </c>
      <c r="U21" s="128" t="s">
        <v>111</v>
      </c>
      <c r="V21" s="128" t="s">
        <v>111</v>
      </c>
      <c r="W21" s="128" t="s">
        <v>111</v>
      </c>
      <c r="X21" s="128" t="s">
        <v>111</v>
      </c>
      <c r="Y21" s="128" t="s">
        <v>111</v>
      </c>
    </row>
    <row r="22" spans="1:25" ht="14.25" customHeight="1">
      <c r="A22" s="128" t="s">
        <v>111</v>
      </c>
      <c r="B22" s="128" t="s">
        <v>111</v>
      </c>
      <c r="C22" s="128" t="s">
        <v>111</v>
      </c>
      <c r="D22" s="128" t="s">
        <v>111</v>
      </c>
      <c r="E22" s="128" t="s">
        <v>111</v>
      </c>
      <c r="F22" s="129" t="s">
        <v>111</v>
      </c>
      <c r="G22" s="129" t="s">
        <v>111</v>
      </c>
      <c r="H22" s="128" t="s">
        <v>111</v>
      </c>
      <c r="I22" s="128" t="s">
        <v>111</v>
      </c>
      <c r="J22" s="128" t="s">
        <v>111</v>
      </c>
      <c r="K22" s="128" t="s">
        <v>111</v>
      </c>
      <c r="L22" s="128" t="s">
        <v>111</v>
      </c>
      <c r="M22" s="128" t="s">
        <v>111</v>
      </c>
      <c r="N22" s="196"/>
      <c r="O22" s="196"/>
      <c r="P22" s="196"/>
      <c r="Q22" s="196"/>
      <c r="R22" s="196"/>
      <c r="S22" s="128" t="s">
        <v>111</v>
      </c>
      <c r="T22" s="128" t="s">
        <v>111</v>
      </c>
      <c r="U22" s="128" t="s">
        <v>111</v>
      </c>
      <c r="V22" s="128" t="s">
        <v>111</v>
      </c>
      <c r="W22" s="128" t="s">
        <v>111</v>
      </c>
      <c r="X22" s="128" t="s">
        <v>111</v>
      </c>
      <c r="Y22" s="128" t="s">
        <v>111</v>
      </c>
    </row>
    <row r="23" spans="1:25" ht="14.25" customHeight="1">
      <c r="A23" s="128" t="s">
        <v>111</v>
      </c>
      <c r="B23" s="128" t="s">
        <v>111</v>
      </c>
      <c r="C23" s="128" t="s">
        <v>111</v>
      </c>
      <c r="D23" s="128" t="s">
        <v>111</v>
      </c>
      <c r="E23" s="128" t="s">
        <v>111</v>
      </c>
      <c r="F23" s="129" t="s">
        <v>111</v>
      </c>
      <c r="G23" s="129" t="s">
        <v>111</v>
      </c>
      <c r="H23" s="128" t="s">
        <v>111</v>
      </c>
      <c r="I23" s="128" t="s">
        <v>111</v>
      </c>
      <c r="J23" s="128" t="s">
        <v>111</v>
      </c>
      <c r="K23" s="128" t="s">
        <v>111</v>
      </c>
      <c r="L23" s="128" t="s">
        <v>111</v>
      </c>
      <c r="M23" s="128" t="s">
        <v>111</v>
      </c>
      <c r="N23" s="196"/>
      <c r="O23" s="196"/>
      <c r="P23" s="196"/>
      <c r="Q23" s="196"/>
      <c r="R23" s="196"/>
      <c r="S23" s="128" t="s">
        <v>111</v>
      </c>
      <c r="T23" s="128" t="s">
        <v>111</v>
      </c>
      <c r="U23" s="128" t="s">
        <v>111</v>
      </c>
      <c r="V23" s="128" t="s">
        <v>111</v>
      </c>
      <c r="W23" s="128" t="s">
        <v>111</v>
      </c>
      <c r="X23" s="128" t="s">
        <v>111</v>
      </c>
      <c r="Y23" s="128" t="s">
        <v>111</v>
      </c>
    </row>
    <row r="24" spans="1:25">
      <c r="A24" s="128" t="s">
        <v>111</v>
      </c>
      <c r="B24" s="128" t="s">
        <v>111</v>
      </c>
      <c r="C24" s="128" t="s">
        <v>111</v>
      </c>
      <c r="D24" s="128" t="s">
        <v>111</v>
      </c>
      <c r="E24" s="128" t="s">
        <v>111</v>
      </c>
      <c r="F24" s="129" t="s">
        <v>111</v>
      </c>
      <c r="G24" s="129" t="s">
        <v>111</v>
      </c>
      <c r="H24" s="128" t="s">
        <v>111</v>
      </c>
      <c r="I24" s="128" t="s">
        <v>111</v>
      </c>
      <c r="J24" s="128" t="s">
        <v>111</v>
      </c>
      <c r="K24" s="128" t="s">
        <v>111</v>
      </c>
      <c r="L24" s="128" t="s">
        <v>111</v>
      </c>
      <c r="M24" s="128" t="s">
        <v>111</v>
      </c>
      <c r="N24" s="128" t="s">
        <v>111</v>
      </c>
      <c r="O24" s="128" t="s">
        <v>111</v>
      </c>
      <c r="P24" s="128" t="s">
        <v>111</v>
      </c>
      <c r="Q24" s="128" t="s">
        <v>111</v>
      </c>
      <c r="R24" s="128" t="s">
        <v>111</v>
      </c>
      <c r="S24" s="128" t="s">
        <v>111</v>
      </c>
      <c r="T24" s="128" t="s">
        <v>111</v>
      </c>
      <c r="U24" s="128" t="s">
        <v>111</v>
      </c>
      <c r="V24" s="128" t="s">
        <v>111</v>
      </c>
      <c r="W24" s="128" t="s">
        <v>111</v>
      </c>
      <c r="X24" s="128" t="s">
        <v>111</v>
      </c>
      <c r="Y24" s="128" t="s">
        <v>111</v>
      </c>
    </row>
    <row r="25" spans="1:25">
      <c r="A25" s="128" t="s">
        <v>111</v>
      </c>
      <c r="B25" s="128" t="s">
        <v>111</v>
      </c>
      <c r="C25" s="128" t="s">
        <v>111</v>
      </c>
      <c r="D25" s="128" t="s">
        <v>111</v>
      </c>
      <c r="E25" s="128" t="s">
        <v>111</v>
      </c>
      <c r="F25" s="129" t="s">
        <v>111</v>
      </c>
      <c r="G25" s="129" t="s">
        <v>111</v>
      </c>
      <c r="H25" s="128" t="s">
        <v>111</v>
      </c>
      <c r="I25" s="128" t="s">
        <v>111</v>
      </c>
      <c r="J25" s="128" t="s">
        <v>111</v>
      </c>
      <c r="K25" s="128" t="s">
        <v>111</v>
      </c>
      <c r="L25" s="128" t="s">
        <v>111</v>
      </c>
      <c r="M25" s="128" t="s">
        <v>111</v>
      </c>
      <c r="N25" s="128" t="s">
        <v>111</v>
      </c>
      <c r="O25" s="128" t="s">
        <v>111</v>
      </c>
      <c r="P25" s="128" t="s">
        <v>111</v>
      </c>
      <c r="Q25" s="128" t="s">
        <v>111</v>
      </c>
      <c r="R25" s="128" t="s">
        <v>111</v>
      </c>
      <c r="S25" s="128" t="s">
        <v>111</v>
      </c>
      <c r="T25" s="128" t="s">
        <v>111</v>
      </c>
      <c r="U25" s="128" t="s">
        <v>111</v>
      </c>
      <c r="V25" s="128" t="s">
        <v>111</v>
      </c>
      <c r="W25" s="128" t="s">
        <v>111</v>
      </c>
      <c r="X25" s="128" t="s">
        <v>111</v>
      </c>
      <c r="Y25" s="128" t="s">
        <v>111</v>
      </c>
    </row>
    <row r="26" spans="1:25">
      <c r="A26" s="128" t="s">
        <v>111</v>
      </c>
      <c r="B26" s="128" t="s">
        <v>111</v>
      </c>
      <c r="C26" s="128" t="s">
        <v>111</v>
      </c>
      <c r="D26" s="128" t="s">
        <v>111</v>
      </c>
      <c r="E26" s="128" t="s">
        <v>111</v>
      </c>
      <c r="F26" s="129" t="s">
        <v>111</v>
      </c>
      <c r="G26" s="129" t="s">
        <v>111</v>
      </c>
      <c r="H26" s="128" t="s">
        <v>111</v>
      </c>
      <c r="I26" s="128" t="s">
        <v>111</v>
      </c>
      <c r="J26" s="128" t="s">
        <v>111</v>
      </c>
      <c r="K26" s="128" t="s">
        <v>111</v>
      </c>
      <c r="L26" s="128" t="s">
        <v>111</v>
      </c>
      <c r="M26" s="128" t="s">
        <v>111</v>
      </c>
      <c r="N26" s="128" t="s">
        <v>111</v>
      </c>
      <c r="O26" s="128" t="s">
        <v>111</v>
      </c>
      <c r="P26" s="128" t="s">
        <v>111</v>
      </c>
      <c r="Q26" s="128" t="s">
        <v>111</v>
      </c>
      <c r="R26" s="128" t="s">
        <v>111</v>
      </c>
      <c r="S26" s="128" t="s">
        <v>111</v>
      </c>
      <c r="T26" s="128" t="s">
        <v>111</v>
      </c>
      <c r="U26" s="128" t="s">
        <v>111</v>
      </c>
      <c r="V26" s="128" t="s">
        <v>111</v>
      </c>
      <c r="W26" s="128" t="s">
        <v>111</v>
      </c>
      <c r="X26" s="128" t="s">
        <v>111</v>
      </c>
      <c r="Y26" s="128" t="s">
        <v>111</v>
      </c>
    </row>
    <row r="27" spans="1:25">
      <c r="A27" s="128" t="s">
        <v>111</v>
      </c>
      <c r="B27" s="128" t="s">
        <v>111</v>
      </c>
      <c r="C27" s="128" t="s">
        <v>111</v>
      </c>
      <c r="D27" s="128" t="s">
        <v>111</v>
      </c>
      <c r="E27" s="128" t="s">
        <v>111</v>
      </c>
      <c r="F27" s="129" t="s">
        <v>111</v>
      </c>
      <c r="G27" s="129" t="s">
        <v>111</v>
      </c>
      <c r="H27" s="128" t="s">
        <v>111</v>
      </c>
      <c r="I27" s="128" t="s">
        <v>111</v>
      </c>
      <c r="J27" s="128" t="s">
        <v>111</v>
      </c>
      <c r="K27" s="128" t="s">
        <v>111</v>
      </c>
      <c r="L27" s="128" t="s">
        <v>111</v>
      </c>
      <c r="M27" s="128" t="s">
        <v>111</v>
      </c>
      <c r="N27" s="128" t="s">
        <v>111</v>
      </c>
      <c r="O27" s="128" t="s">
        <v>111</v>
      </c>
      <c r="P27" s="128" t="s">
        <v>111</v>
      </c>
      <c r="Q27" s="128" t="s">
        <v>111</v>
      </c>
      <c r="R27" s="128" t="s">
        <v>111</v>
      </c>
      <c r="S27" s="128" t="s">
        <v>111</v>
      </c>
      <c r="T27" s="128" t="s">
        <v>111</v>
      </c>
      <c r="U27" s="128" t="s">
        <v>111</v>
      </c>
      <c r="V27" s="128" t="s">
        <v>111</v>
      </c>
      <c r="W27" s="128" t="s">
        <v>111</v>
      </c>
      <c r="X27" s="128" t="s">
        <v>111</v>
      </c>
      <c r="Y27" s="128" t="s">
        <v>111</v>
      </c>
    </row>
    <row r="28" spans="1:25">
      <c r="A28" s="128" t="s">
        <v>111</v>
      </c>
      <c r="B28" s="128" t="s">
        <v>111</v>
      </c>
      <c r="C28" s="128" t="s">
        <v>111</v>
      </c>
      <c r="D28" s="128" t="s">
        <v>111</v>
      </c>
      <c r="E28" s="128" t="s">
        <v>111</v>
      </c>
      <c r="F28" s="129" t="s">
        <v>111</v>
      </c>
      <c r="G28" s="129" t="s">
        <v>111</v>
      </c>
      <c r="H28" s="128" t="s">
        <v>111</v>
      </c>
      <c r="I28" s="128" t="s">
        <v>111</v>
      </c>
      <c r="J28" s="128" t="s">
        <v>111</v>
      </c>
      <c r="K28" s="128" t="s">
        <v>111</v>
      </c>
      <c r="L28" s="128" t="s">
        <v>111</v>
      </c>
      <c r="M28" s="128" t="s">
        <v>111</v>
      </c>
      <c r="N28" s="128" t="s">
        <v>111</v>
      </c>
      <c r="O28" s="128" t="s">
        <v>111</v>
      </c>
      <c r="P28" s="128" t="s">
        <v>111</v>
      </c>
      <c r="Q28" s="128" t="s">
        <v>111</v>
      </c>
      <c r="R28" s="128" t="s">
        <v>111</v>
      </c>
      <c r="S28" s="128" t="s">
        <v>111</v>
      </c>
      <c r="T28" s="128" t="s">
        <v>111</v>
      </c>
      <c r="U28" s="128" t="s">
        <v>111</v>
      </c>
      <c r="V28" s="128" t="s">
        <v>111</v>
      </c>
      <c r="W28" s="128" t="s">
        <v>111</v>
      </c>
      <c r="X28" s="128" t="s">
        <v>111</v>
      </c>
      <c r="Y28" s="128" t="s">
        <v>111</v>
      </c>
    </row>
    <row r="29" spans="1:25">
      <c r="A29" s="128" t="s">
        <v>111</v>
      </c>
      <c r="B29" s="128" t="s">
        <v>111</v>
      </c>
      <c r="C29" s="128" t="s">
        <v>111</v>
      </c>
      <c r="D29" s="128" t="s">
        <v>111</v>
      </c>
      <c r="E29" s="128" t="s">
        <v>111</v>
      </c>
      <c r="F29" s="129" t="s">
        <v>111</v>
      </c>
      <c r="G29" s="129" t="s">
        <v>111</v>
      </c>
      <c r="H29" s="128" t="s">
        <v>111</v>
      </c>
      <c r="I29" s="128" t="s">
        <v>111</v>
      </c>
      <c r="J29" s="128" t="s">
        <v>111</v>
      </c>
      <c r="K29" s="128" t="s">
        <v>111</v>
      </c>
      <c r="L29" s="128" t="s">
        <v>111</v>
      </c>
      <c r="M29" s="128" t="s">
        <v>111</v>
      </c>
      <c r="N29" s="128" t="s">
        <v>111</v>
      </c>
      <c r="O29" s="128" t="s">
        <v>111</v>
      </c>
      <c r="P29" s="128" t="s">
        <v>111</v>
      </c>
      <c r="Q29" s="128" t="s">
        <v>111</v>
      </c>
      <c r="R29" s="128" t="s">
        <v>111</v>
      </c>
      <c r="S29" s="128" t="s">
        <v>111</v>
      </c>
      <c r="T29" s="128" t="s">
        <v>111</v>
      </c>
      <c r="U29" s="128" t="s">
        <v>111</v>
      </c>
      <c r="V29" s="128" t="s">
        <v>111</v>
      </c>
      <c r="W29" s="128" t="s">
        <v>111</v>
      </c>
      <c r="X29" s="128" t="s">
        <v>111</v>
      </c>
      <c r="Y29" s="128" t="s">
        <v>111</v>
      </c>
    </row>
    <row r="30" spans="1:25">
      <c r="A30" s="128" t="s">
        <v>111</v>
      </c>
      <c r="B30" s="128" t="s">
        <v>111</v>
      </c>
      <c r="C30" s="128" t="s">
        <v>111</v>
      </c>
      <c r="D30" s="128" t="s">
        <v>111</v>
      </c>
      <c r="E30" s="128" t="s">
        <v>111</v>
      </c>
      <c r="F30" s="129" t="s">
        <v>111</v>
      </c>
      <c r="G30" s="129" t="s">
        <v>111</v>
      </c>
      <c r="H30" s="128" t="s">
        <v>111</v>
      </c>
      <c r="I30" s="128" t="s">
        <v>111</v>
      </c>
      <c r="J30" s="128" t="s">
        <v>111</v>
      </c>
      <c r="K30" s="128" t="s">
        <v>111</v>
      </c>
      <c r="L30" s="128" t="s">
        <v>111</v>
      </c>
      <c r="M30" s="128" t="s">
        <v>111</v>
      </c>
      <c r="N30" s="128" t="s">
        <v>111</v>
      </c>
      <c r="O30" s="128" t="s">
        <v>111</v>
      </c>
      <c r="P30" s="128" t="s">
        <v>111</v>
      </c>
      <c r="Q30" s="128" t="s">
        <v>111</v>
      </c>
      <c r="R30" s="128" t="s">
        <v>111</v>
      </c>
      <c r="S30" s="128" t="s">
        <v>111</v>
      </c>
      <c r="T30" s="128" t="s">
        <v>111</v>
      </c>
      <c r="U30" s="128" t="s">
        <v>111</v>
      </c>
      <c r="V30" s="128" t="s">
        <v>111</v>
      </c>
      <c r="W30" s="128" t="s">
        <v>111</v>
      </c>
      <c r="X30" s="128" t="s">
        <v>111</v>
      </c>
      <c r="Y30" s="128" t="s">
        <v>111</v>
      </c>
    </row>
    <row r="31" spans="1:25">
      <c r="A31" s="128" t="s">
        <v>111</v>
      </c>
      <c r="B31" s="128" t="s">
        <v>111</v>
      </c>
      <c r="C31" s="128" t="s">
        <v>111</v>
      </c>
      <c r="D31" s="128" t="s">
        <v>111</v>
      </c>
      <c r="E31" s="128" t="s">
        <v>111</v>
      </c>
      <c r="F31" s="129" t="s">
        <v>111</v>
      </c>
      <c r="G31" s="129" t="s">
        <v>111</v>
      </c>
      <c r="H31" s="128" t="s">
        <v>111</v>
      </c>
      <c r="I31" s="128" t="s">
        <v>111</v>
      </c>
      <c r="J31" s="128" t="s">
        <v>111</v>
      </c>
      <c r="K31" s="128" t="s">
        <v>111</v>
      </c>
      <c r="L31" s="128" t="s">
        <v>111</v>
      </c>
      <c r="M31" s="128" t="s">
        <v>111</v>
      </c>
      <c r="N31" s="128" t="s">
        <v>111</v>
      </c>
      <c r="O31" s="128" t="s">
        <v>111</v>
      </c>
      <c r="P31" s="128" t="s">
        <v>111</v>
      </c>
      <c r="Q31" s="128" t="s">
        <v>111</v>
      </c>
      <c r="R31" s="128" t="s">
        <v>111</v>
      </c>
      <c r="S31" s="128" t="s">
        <v>111</v>
      </c>
      <c r="T31" s="128" t="s">
        <v>111</v>
      </c>
      <c r="U31" s="128" t="s">
        <v>111</v>
      </c>
      <c r="V31" s="128" t="s">
        <v>111</v>
      </c>
      <c r="W31" s="128" t="s">
        <v>111</v>
      </c>
      <c r="X31" s="128" t="s">
        <v>111</v>
      </c>
      <c r="Y31" s="128" t="s">
        <v>111</v>
      </c>
    </row>
    <row r="32" spans="1:25">
      <c r="A32" s="128" t="s">
        <v>111</v>
      </c>
      <c r="B32" s="128" t="s">
        <v>111</v>
      </c>
      <c r="C32" s="128" t="s">
        <v>111</v>
      </c>
      <c r="D32" s="128" t="s">
        <v>111</v>
      </c>
      <c r="E32" s="128" t="s">
        <v>111</v>
      </c>
      <c r="F32" s="129" t="s">
        <v>111</v>
      </c>
      <c r="G32" s="129" t="s">
        <v>111</v>
      </c>
      <c r="H32" s="128" t="s">
        <v>111</v>
      </c>
      <c r="I32" s="128" t="s">
        <v>111</v>
      </c>
      <c r="J32" s="128" t="s">
        <v>111</v>
      </c>
      <c r="K32" s="128" t="s">
        <v>111</v>
      </c>
      <c r="L32" s="128" t="s">
        <v>111</v>
      </c>
      <c r="M32" s="128" t="s">
        <v>111</v>
      </c>
      <c r="N32" s="128" t="s">
        <v>111</v>
      </c>
      <c r="O32" s="128" t="s">
        <v>111</v>
      </c>
      <c r="P32" s="128" t="s">
        <v>111</v>
      </c>
      <c r="Q32" s="128" t="s">
        <v>111</v>
      </c>
      <c r="R32" s="128" t="s">
        <v>111</v>
      </c>
      <c r="S32" s="128" t="s">
        <v>111</v>
      </c>
      <c r="T32" s="128" t="s">
        <v>111</v>
      </c>
      <c r="U32" s="128" t="s">
        <v>111</v>
      </c>
      <c r="V32" s="128" t="s">
        <v>111</v>
      </c>
      <c r="W32" s="128" t="s">
        <v>111</v>
      </c>
      <c r="X32" s="128" t="s">
        <v>111</v>
      </c>
      <c r="Y32" s="128" t="s">
        <v>111</v>
      </c>
    </row>
    <row r="33" spans="1:25">
      <c r="A33" s="128" t="s">
        <v>111</v>
      </c>
      <c r="B33" s="128" t="s">
        <v>111</v>
      </c>
      <c r="C33" s="128" t="s">
        <v>111</v>
      </c>
      <c r="D33" s="128" t="s">
        <v>111</v>
      </c>
      <c r="E33" s="128" t="s">
        <v>111</v>
      </c>
      <c r="F33" s="129" t="s">
        <v>111</v>
      </c>
      <c r="G33" s="129" t="s">
        <v>111</v>
      </c>
      <c r="H33" s="128" t="s">
        <v>111</v>
      </c>
      <c r="I33" s="128" t="s">
        <v>111</v>
      </c>
      <c r="J33" s="128" t="s">
        <v>111</v>
      </c>
      <c r="K33" s="128" t="s">
        <v>111</v>
      </c>
      <c r="L33" s="128" t="s">
        <v>111</v>
      </c>
      <c r="M33" s="128" t="s">
        <v>111</v>
      </c>
      <c r="N33" s="128" t="s">
        <v>111</v>
      </c>
      <c r="O33" s="128" t="s">
        <v>111</v>
      </c>
      <c r="P33" s="128" t="s">
        <v>111</v>
      </c>
      <c r="Q33" s="128" t="s">
        <v>111</v>
      </c>
      <c r="R33" s="128" t="s">
        <v>111</v>
      </c>
      <c r="S33" s="128" t="s">
        <v>111</v>
      </c>
      <c r="T33" s="128" t="s">
        <v>111</v>
      </c>
      <c r="U33" s="128" t="s">
        <v>111</v>
      </c>
      <c r="V33" s="128" t="s">
        <v>111</v>
      </c>
      <c r="W33" s="128" t="s">
        <v>111</v>
      </c>
      <c r="X33" s="128" t="s">
        <v>111</v>
      </c>
      <c r="Y33" s="128" t="s">
        <v>111</v>
      </c>
    </row>
    <row r="34" spans="1:25">
      <c r="A34" s="128" t="s">
        <v>111</v>
      </c>
      <c r="B34" s="128" t="s">
        <v>111</v>
      </c>
      <c r="C34" s="128" t="s">
        <v>111</v>
      </c>
      <c r="D34" s="128" t="s">
        <v>111</v>
      </c>
      <c r="E34" s="128" t="s">
        <v>111</v>
      </c>
      <c r="F34" s="129" t="s">
        <v>111</v>
      </c>
      <c r="G34" s="129" t="s">
        <v>111</v>
      </c>
      <c r="H34" s="128" t="s">
        <v>111</v>
      </c>
      <c r="I34" s="128" t="s">
        <v>111</v>
      </c>
      <c r="J34" s="128" t="s">
        <v>111</v>
      </c>
      <c r="K34" s="128" t="s">
        <v>111</v>
      </c>
      <c r="L34" s="128" t="s">
        <v>111</v>
      </c>
      <c r="M34" s="128" t="s">
        <v>111</v>
      </c>
      <c r="N34" s="128" t="s">
        <v>111</v>
      </c>
      <c r="O34" s="128" t="s">
        <v>111</v>
      </c>
      <c r="P34" s="128" t="s">
        <v>111</v>
      </c>
      <c r="Q34" s="128" t="s">
        <v>111</v>
      </c>
      <c r="R34" s="128" t="s">
        <v>111</v>
      </c>
      <c r="S34" s="128" t="s">
        <v>111</v>
      </c>
      <c r="T34" s="128" t="s">
        <v>111</v>
      </c>
      <c r="U34" s="128" t="s">
        <v>111</v>
      </c>
      <c r="V34" s="128" t="s">
        <v>111</v>
      </c>
      <c r="W34" s="128" t="s">
        <v>111</v>
      </c>
      <c r="X34" s="128" t="s">
        <v>111</v>
      </c>
      <c r="Y34" s="128" t="s">
        <v>111</v>
      </c>
    </row>
    <row r="35" spans="1:25">
      <c r="A35" s="128" t="s">
        <v>111</v>
      </c>
      <c r="B35" s="128" t="s">
        <v>111</v>
      </c>
      <c r="C35" s="128" t="s">
        <v>111</v>
      </c>
      <c r="D35" s="128" t="s">
        <v>111</v>
      </c>
      <c r="E35" s="128" t="s">
        <v>111</v>
      </c>
      <c r="F35" s="129" t="s">
        <v>111</v>
      </c>
      <c r="G35" s="129" t="s">
        <v>111</v>
      </c>
      <c r="H35" s="128" t="s">
        <v>111</v>
      </c>
      <c r="I35" s="128" t="s">
        <v>111</v>
      </c>
      <c r="J35" s="128" t="s">
        <v>111</v>
      </c>
      <c r="K35" s="128" t="s">
        <v>111</v>
      </c>
      <c r="L35" s="128" t="s">
        <v>111</v>
      </c>
      <c r="M35" s="128" t="s">
        <v>111</v>
      </c>
      <c r="N35" s="128" t="s">
        <v>111</v>
      </c>
      <c r="O35" s="128" t="s">
        <v>111</v>
      </c>
      <c r="P35" s="128" t="s">
        <v>111</v>
      </c>
      <c r="Q35" s="128" t="s">
        <v>111</v>
      </c>
      <c r="R35" s="128" t="s">
        <v>111</v>
      </c>
      <c r="S35" s="128" t="s">
        <v>111</v>
      </c>
      <c r="T35" s="128" t="s">
        <v>111</v>
      </c>
      <c r="U35" s="128" t="s">
        <v>111</v>
      </c>
      <c r="V35" s="128" t="s">
        <v>111</v>
      </c>
      <c r="W35" s="128" t="s">
        <v>111</v>
      </c>
      <c r="X35" s="128" t="s">
        <v>111</v>
      </c>
      <c r="Y35" s="128" t="s">
        <v>111</v>
      </c>
    </row>
    <row r="36" spans="1:25">
      <c r="A36" s="128" t="s">
        <v>111</v>
      </c>
      <c r="B36" s="128" t="s">
        <v>111</v>
      </c>
      <c r="C36" s="128" t="s">
        <v>111</v>
      </c>
      <c r="D36" s="128" t="s">
        <v>111</v>
      </c>
      <c r="E36" s="128" t="s">
        <v>111</v>
      </c>
      <c r="F36" s="129" t="s">
        <v>111</v>
      </c>
      <c r="G36" s="129" t="s">
        <v>111</v>
      </c>
      <c r="H36" s="128" t="s">
        <v>111</v>
      </c>
      <c r="I36" s="128" t="s">
        <v>111</v>
      </c>
      <c r="J36" s="128" t="s">
        <v>111</v>
      </c>
      <c r="K36" s="128" t="s">
        <v>111</v>
      </c>
      <c r="L36" s="128" t="s">
        <v>111</v>
      </c>
      <c r="M36" s="128" t="s">
        <v>111</v>
      </c>
      <c r="N36" s="128" t="s">
        <v>111</v>
      </c>
      <c r="O36" s="128" t="s">
        <v>111</v>
      </c>
      <c r="P36" s="128" t="s">
        <v>111</v>
      </c>
      <c r="Q36" s="128" t="s">
        <v>111</v>
      </c>
      <c r="R36" s="128" t="s">
        <v>111</v>
      </c>
      <c r="S36" s="128" t="s">
        <v>111</v>
      </c>
      <c r="T36" s="128" t="s">
        <v>111</v>
      </c>
      <c r="U36" s="128" t="s">
        <v>111</v>
      </c>
      <c r="V36" s="128" t="s">
        <v>111</v>
      </c>
      <c r="W36" s="128" t="s">
        <v>111</v>
      </c>
      <c r="X36" s="128" t="s">
        <v>111</v>
      </c>
      <c r="Y36" s="128" t="s">
        <v>111</v>
      </c>
    </row>
    <row r="37" spans="1:25">
      <c r="A37" s="128" t="s">
        <v>111</v>
      </c>
      <c r="B37" s="128" t="s">
        <v>111</v>
      </c>
      <c r="C37" s="128" t="s">
        <v>111</v>
      </c>
      <c r="D37" s="128" t="s">
        <v>111</v>
      </c>
      <c r="E37" s="128" t="s">
        <v>111</v>
      </c>
      <c r="F37" s="129" t="s">
        <v>111</v>
      </c>
      <c r="G37" s="129" t="s">
        <v>111</v>
      </c>
      <c r="H37" s="128" t="s">
        <v>111</v>
      </c>
      <c r="I37" s="128" t="s">
        <v>111</v>
      </c>
      <c r="J37" s="128" t="s">
        <v>111</v>
      </c>
      <c r="K37" s="128" t="s">
        <v>111</v>
      </c>
      <c r="L37" s="128" t="s">
        <v>111</v>
      </c>
      <c r="M37" s="128" t="s">
        <v>111</v>
      </c>
      <c r="N37" s="128" t="s">
        <v>111</v>
      </c>
      <c r="O37" s="128" t="s">
        <v>111</v>
      </c>
      <c r="P37" s="128" t="s">
        <v>111</v>
      </c>
      <c r="Q37" s="128" t="s">
        <v>111</v>
      </c>
      <c r="R37" s="128" t="s">
        <v>111</v>
      </c>
      <c r="S37" s="128" t="s">
        <v>111</v>
      </c>
      <c r="T37" s="128" t="s">
        <v>111</v>
      </c>
      <c r="U37" s="128" t="s">
        <v>111</v>
      </c>
      <c r="V37" s="128" t="s">
        <v>111</v>
      </c>
      <c r="W37" s="128" t="s">
        <v>111</v>
      </c>
      <c r="X37" s="128" t="s">
        <v>111</v>
      </c>
      <c r="Y37" s="128" t="s">
        <v>111</v>
      </c>
    </row>
    <row r="38" spans="1:25">
      <c r="A38" s="128" t="s">
        <v>111</v>
      </c>
      <c r="B38" s="128" t="s">
        <v>111</v>
      </c>
      <c r="C38" s="128" t="s">
        <v>111</v>
      </c>
      <c r="D38" s="128" t="s">
        <v>111</v>
      </c>
      <c r="E38" s="128" t="s">
        <v>111</v>
      </c>
      <c r="F38" s="129" t="s">
        <v>111</v>
      </c>
      <c r="G38" s="129" t="s">
        <v>111</v>
      </c>
      <c r="H38" s="128" t="s">
        <v>111</v>
      </c>
      <c r="I38" s="128" t="s">
        <v>111</v>
      </c>
      <c r="J38" s="128" t="s">
        <v>111</v>
      </c>
      <c r="K38" s="128" t="s">
        <v>111</v>
      </c>
      <c r="L38" s="128" t="s">
        <v>111</v>
      </c>
      <c r="M38" s="128" t="s">
        <v>111</v>
      </c>
      <c r="N38" s="128" t="s">
        <v>111</v>
      </c>
      <c r="O38" s="128" t="s">
        <v>111</v>
      </c>
      <c r="P38" s="128" t="s">
        <v>111</v>
      </c>
      <c r="Q38" s="128" t="s">
        <v>111</v>
      </c>
      <c r="R38" s="128" t="s">
        <v>111</v>
      </c>
      <c r="S38" s="128" t="s">
        <v>111</v>
      </c>
      <c r="T38" s="128" t="s">
        <v>111</v>
      </c>
      <c r="U38" s="128" t="s">
        <v>111</v>
      </c>
      <c r="V38" s="128" t="s">
        <v>111</v>
      </c>
      <c r="W38" s="128" t="s">
        <v>111</v>
      </c>
      <c r="X38" s="128" t="s">
        <v>111</v>
      </c>
      <c r="Y38" s="128" t="s">
        <v>111</v>
      </c>
    </row>
    <row r="39" spans="1:25">
      <c r="A39" s="128" t="s">
        <v>111</v>
      </c>
      <c r="B39" s="128" t="s">
        <v>111</v>
      </c>
      <c r="C39" s="128" t="s">
        <v>111</v>
      </c>
      <c r="D39" s="128" t="s">
        <v>111</v>
      </c>
      <c r="E39" s="128" t="s">
        <v>111</v>
      </c>
      <c r="F39" s="129" t="s">
        <v>111</v>
      </c>
      <c r="G39" s="129" t="s">
        <v>111</v>
      </c>
      <c r="H39" s="128" t="s">
        <v>111</v>
      </c>
      <c r="I39" s="128" t="s">
        <v>111</v>
      </c>
      <c r="J39" s="128" t="s">
        <v>111</v>
      </c>
      <c r="K39" s="128" t="s">
        <v>111</v>
      </c>
      <c r="L39" s="128" t="s">
        <v>111</v>
      </c>
      <c r="M39" s="128" t="s">
        <v>111</v>
      </c>
      <c r="N39" s="128" t="s">
        <v>111</v>
      </c>
      <c r="O39" s="128" t="s">
        <v>111</v>
      </c>
      <c r="P39" s="128" t="s">
        <v>111</v>
      </c>
      <c r="Q39" s="128" t="s">
        <v>111</v>
      </c>
      <c r="R39" s="128" t="s">
        <v>111</v>
      </c>
      <c r="S39" s="128" t="s">
        <v>111</v>
      </c>
      <c r="T39" s="128" t="s">
        <v>111</v>
      </c>
      <c r="U39" s="128" t="s">
        <v>111</v>
      </c>
      <c r="V39" s="128" t="s">
        <v>111</v>
      </c>
      <c r="W39" s="128" t="s">
        <v>111</v>
      </c>
      <c r="X39" s="128" t="s">
        <v>111</v>
      </c>
      <c r="Y39" s="128" t="s">
        <v>111</v>
      </c>
    </row>
  </sheetData>
  <autoFilter ref="S8:Y10" xr:uid="{6FE0461D-50F1-4046-97A4-2865A63B1446}"/>
  <mergeCells count="5">
    <mergeCell ref="N18:R23"/>
    <mergeCell ref="C12:F12"/>
    <mergeCell ref="H6:K6"/>
    <mergeCell ref="H7:K7"/>
    <mergeCell ref="H12:K12"/>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E7CD0-0430-4D37-B6F9-DF820B5312A2}">
  <dimension ref="B3:V38"/>
  <sheetViews>
    <sheetView zoomScale="90" zoomScaleNormal="90" workbookViewId="0">
      <selection activeCell="F22" sqref="F22"/>
    </sheetView>
  </sheetViews>
  <sheetFormatPr baseColWidth="10" defaultColWidth="11.5" defaultRowHeight="15"/>
  <cols>
    <col min="1" max="1" width="4.5" style="53" customWidth="1"/>
    <col min="2" max="2" width="21.5" style="51" customWidth="1"/>
    <col min="3" max="3" width="1.5" style="53" customWidth="1"/>
    <col min="4" max="4" width="3.83203125" style="53" bestFit="1" customWidth="1"/>
    <col min="5" max="5" width="48.1640625" style="53" customWidth="1"/>
    <col min="6" max="6" width="22.83203125" style="61" customWidth="1"/>
    <col min="7" max="7" width="0" style="53" hidden="1" customWidth="1"/>
    <col min="8" max="8" width="11.5" style="53"/>
    <col min="9" max="11" width="18" style="53" customWidth="1"/>
    <col min="12" max="16384" width="11.5" style="53"/>
  </cols>
  <sheetData>
    <row r="3" spans="2:22">
      <c r="B3" s="210" t="s">
        <v>130</v>
      </c>
      <c r="C3" s="210"/>
      <c r="D3" s="210"/>
      <c r="E3" s="210"/>
      <c r="F3" s="210"/>
      <c r="G3" s="210"/>
      <c r="H3" s="210"/>
      <c r="I3" s="210"/>
      <c r="J3" s="210"/>
      <c r="K3" s="210"/>
      <c r="L3" s="54"/>
      <c r="M3" s="54"/>
      <c r="N3" s="54"/>
      <c r="O3" s="54"/>
      <c r="P3" s="54"/>
      <c r="Q3" s="54"/>
      <c r="R3" s="54"/>
      <c r="S3" s="54"/>
      <c r="T3" s="54"/>
      <c r="U3" s="54"/>
      <c r="V3" s="54"/>
    </row>
    <row r="4" spans="2:22">
      <c r="B4" s="210" t="s">
        <v>131</v>
      </c>
      <c r="C4" s="210"/>
      <c r="D4" s="210"/>
      <c r="E4" s="210"/>
      <c r="F4" s="210"/>
      <c r="G4" s="210"/>
      <c r="H4" s="210"/>
      <c r="I4" s="210"/>
      <c r="J4" s="210"/>
      <c r="K4" s="210"/>
      <c r="L4" s="54"/>
      <c r="M4" s="54"/>
      <c r="N4" s="54"/>
      <c r="O4" s="54"/>
      <c r="P4" s="54"/>
      <c r="Q4" s="54"/>
      <c r="R4" s="54"/>
      <c r="S4" s="54"/>
      <c r="T4" s="54"/>
      <c r="U4" s="54"/>
      <c r="V4" s="54"/>
    </row>
    <row r="6" spans="2:22" ht="30.75" customHeight="1" thickBot="1">
      <c r="E6" s="80" t="s">
        <v>132</v>
      </c>
      <c r="F6" s="62">
        <f>+'1. Proponente'!H5</f>
        <v>106358544</v>
      </c>
      <c r="I6" s="63" t="s">
        <v>5</v>
      </c>
      <c r="J6" s="64" t="s">
        <v>6</v>
      </c>
      <c r="K6" s="63" t="s">
        <v>7</v>
      </c>
    </row>
    <row r="7" spans="2:22" s="56" customFormat="1" ht="16">
      <c r="B7" s="52" t="s">
        <v>133</v>
      </c>
      <c r="E7" s="208" t="s">
        <v>134</v>
      </c>
      <c r="F7" s="209"/>
      <c r="I7" s="65" t="e">
        <f>MEDIAN(F8:F35)</f>
        <v>#REF!</v>
      </c>
      <c r="J7" s="66" t="e">
        <f>_xlfn.STDEV.P(F8:F35)</f>
        <v>#REF!</v>
      </c>
      <c r="K7" s="65" t="e">
        <f>+I7-J7</f>
        <v>#REF!</v>
      </c>
    </row>
    <row r="8" spans="2:22" ht="16">
      <c r="B8" s="55" t="s">
        <v>135</v>
      </c>
      <c r="D8" s="58">
        <v>21</v>
      </c>
      <c r="E8" s="57" t="e">
        <f>+'4. Oferta Económica'!#REF!</f>
        <v>#REF!</v>
      </c>
      <c r="F8" s="60" t="e" cm="1">
        <f t="array" ref="F8">+'4. Oferta Económica'!#REF!</f>
        <v>#REF!</v>
      </c>
    </row>
    <row r="9" spans="2:22" ht="16">
      <c r="B9" s="55" t="s">
        <v>135</v>
      </c>
      <c r="D9" s="58">
        <v>27</v>
      </c>
      <c r="E9" s="57" t="e">
        <f>+'4. Oferta Económica'!#REF!</f>
        <v>#REF!</v>
      </c>
      <c r="F9" s="60" t="e" cm="1">
        <f t="array" ref="F9">+'4. Oferta Económica'!#REF!</f>
        <v>#REF!</v>
      </c>
      <c r="I9" s="212" t="s">
        <v>136</v>
      </c>
      <c r="J9" s="212"/>
      <c r="K9" s="212"/>
    </row>
    <row r="10" spans="2:22" ht="16">
      <c r="B10" s="55" t="s">
        <v>135</v>
      </c>
      <c r="D10" s="58">
        <v>7</v>
      </c>
      <c r="E10" s="57" t="e">
        <f>+'4. Oferta Económica'!#REF!</f>
        <v>#REF!</v>
      </c>
      <c r="F10" s="60" t="e" cm="1">
        <f t="array" ref="F10">+'4. Oferta Económica'!#REF!</f>
        <v>#REF!</v>
      </c>
    </row>
    <row r="11" spans="2:22" ht="15" customHeight="1">
      <c r="B11" s="55" t="s">
        <v>137</v>
      </c>
      <c r="D11" s="58">
        <v>10</v>
      </c>
      <c r="E11" s="57" t="e">
        <f>+'4. Oferta Económica'!#REF!</f>
        <v>#REF!</v>
      </c>
      <c r="F11" s="60" t="e" cm="1">
        <f t="array" ref="F11">+'4. Oferta Económica'!#REF!</f>
        <v>#REF!</v>
      </c>
      <c r="I11" s="211" t="s">
        <v>138</v>
      </c>
      <c r="J11" s="211"/>
      <c r="K11" s="211"/>
    </row>
    <row r="12" spans="2:22" ht="16">
      <c r="B12" s="55" t="s">
        <v>135</v>
      </c>
      <c r="D12" s="58">
        <v>15</v>
      </c>
      <c r="E12" s="57" t="e">
        <f>+'4. Oferta Económica'!#REF!</f>
        <v>#REF!</v>
      </c>
      <c r="F12" s="60" t="e" cm="1">
        <f t="array" ref="F12">+'4. Oferta Económica'!#REF!</f>
        <v>#REF!</v>
      </c>
      <c r="I12" s="211"/>
      <c r="J12" s="211"/>
      <c r="K12" s="211"/>
    </row>
    <row r="13" spans="2:22" ht="16">
      <c r="B13" s="55" t="s">
        <v>135</v>
      </c>
      <c r="D13" s="58">
        <v>5</v>
      </c>
      <c r="E13" s="57" t="e">
        <f>+'4. Oferta Económica'!#REF!</f>
        <v>#REF!</v>
      </c>
      <c r="F13" s="60" t="e" cm="1">
        <f t="array" ref="F13">+'4. Oferta Económica'!#REF!</f>
        <v>#REF!</v>
      </c>
      <c r="I13" s="211"/>
      <c r="J13" s="211"/>
      <c r="K13" s="211"/>
    </row>
    <row r="14" spans="2:22" ht="16">
      <c r="B14" s="55" t="s">
        <v>135</v>
      </c>
      <c r="D14" s="58">
        <v>6</v>
      </c>
      <c r="E14" s="57" t="e">
        <f>+'4. Oferta Económica'!#REF!</f>
        <v>#REF!</v>
      </c>
      <c r="F14" s="60" t="e" cm="1">
        <f t="array" ref="F14">+'4. Oferta Económica'!#REF!</f>
        <v>#REF!</v>
      </c>
      <c r="I14" s="211"/>
      <c r="J14" s="211"/>
      <c r="K14" s="211"/>
    </row>
    <row r="15" spans="2:22" ht="16">
      <c r="B15" s="55" t="s">
        <v>137</v>
      </c>
      <c r="D15" s="58">
        <v>16</v>
      </c>
      <c r="E15" s="57" t="e">
        <f>+'4. Oferta Económica'!#REF!</f>
        <v>#REF!</v>
      </c>
      <c r="F15" s="60" t="e" cm="1">
        <f t="array" ref="F15">+'4. Oferta Económica'!#REF!</f>
        <v>#REF!</v>
      </c>
      <c r="I15" s="211"/>
      <c r="J15" s="211"/>
      <c r="K15" s="211"/>
    </row>
    <row r="16" spans="2:22" ht="16">
      <c r="B16" s="55" t="s">
        <v>135</v>
      </c>
      <c r="D16" s="58">
        <v>23</v>
      </c>
      <c r="E16" s="57" t="e">
        <f>+'4. Oferta Económica'!#REF!</f>
        <v>#REF!</v>
      </c>
      <c r="F16" s="60" t="e" cm="1">
        <f t="array" ref="F16">+'4. Oferta Económica'!#REF!</f>
        <v>#REF!</v>
      </c>
      <c r="I16" s="211"/>
      <c r="J16" s="211"/>
      <c r="K16" s="211"/>
    </row>
    <row r="17" spans="2:11" ht="16">
      <c r="B17" s="55" t="s">
        <v>135</v>
      </c>
      <c r="D17" s="58">
        <v>2</v>
      </c>
      <c r="E17" s="57" t="str">
        <f>+'4. Oferta Económica'!L7</f>
        <v> </v>
      </c>
      <c r="F17" s="59" t="str" cm="1">
        <f t="array" ref="F17">+'4. Oferta Económica'!L6:O6</f>
        <v> </v>
      </c>
      <c r="I17" s="211"/>
      <c r="J17" s="211"/>
      <c r="K17" s="211"/>
    </row>
    <row r="18" spans="2:11" ht="16">
      <c r="B18" s="55" t="s">
        <v>137</v>
      </c>
      <c r="D18" s="58">
        <v>12</v>
      </c>
      <c r="E18" s="57" t="e">
        <f>+'4. Oferta Económica'!#REF!</f>
        <v>#REF!</v>
      </c>
      <c r="F18" s="60" t="e" cm="1">
        <f t="array" ref="F18">+'4. Oferta Económica'!#REF!</f>
        <v>#REF!</v>
      </c>
      <c r="I18" s="211"/>
      <c r="J18" s="211"/>
      <c r="K18" s="211"/>
    </row>
    <row r="19" spans="2:11" ht="16">
      <c r="B19" s="55" t="s">
        <v>135</v>
      </c>
      <c r="D19" s="58">
        <v>19</v>
      </c>
      <c r="E19" s="57" t="e">
        <f>+'4. Oferta Económica'!#REF!</f>
        <v>#REF!</v>
      </c>
      <c r="F19" s="60" t="e" cm="1">
        <f t="array" ref="F19">+'4. Oferta Económica'!#REF!</f>
        <v>#REF!</v>
      </c>
      <c r="I19" s="211"/>
      <c r="J19" s="211"/>
      <c r="K19" s="211"/>
    </row>
    <row r="20" spans="2:11" ht="16">
      <c r="B20" s="55" t="s">
        <v>135</v>
      </c>
      <c r="D20" s="58">
        <v>18</v>
      </c>
      <c r="E20" s="57" t="e">
        <f>+'4. Oferta Económica'!#REF!</f>
        <v>#REF!</v>
      </c>
      <c r="F20" s="60" t="e" cm="1">
        <f t="array" ref="F20">+'4. Oferta Económica'!#REF!</f>
        <v>#REF!</v>
      </c>
      <c r="I20" s="211"/>
      <c r="J20" s="211"/>
      <c r="K20" s="211"/>
    </row>
    <row r="21" spans="2:11" ht="16">
      <c r="B21" s="55" t="s">
        <v>135</v>
      </c>
      <c r="D21" s="58">
        <v>25</v>
      </c>
      <c r="E21" s="57" t="e">
        <f>+'4. Oferta Económica'!#REF!</f>
        <v>#REF!</v>
      </c>
      <c r="F21" s="60" t="e" cm="1">
        <f t="array" ref="F21">+'4. Oferta Económica'!#REF!</f>
        <v>#REF!</v>
      </c>
      <c r="I21" s="211"/>
      <c r="J21" s="211"/>
      <c r="K21" s="211"/>
    </row>
    <row r="22" spans="2:11" ht="16">
      <c r="B22" s="55" t="s">
        <v>137</v>
      </c>
      <c r="D22" s="58">
        <v>13</v>
      </c>
      <c r="E22" s="57" t="e">
        <f>+'4. Oferta Económica'!#REF!</f>
        <v>#REF!</v>
      </c>
      <c r="F22" s="60" t="e" cm="1">
        <f t="array" ref="F22">+'4. Oferta Económica'!#REF!</f>
        <v>#REF!</v>
      </c>
      <c r="I22" s="211"/>
      <c r="J22" s="211"/>
      <c r="K22" s="211"/>
    </row>
    <row r="23" spans="2:11" ht="16">
      <c r="B23" s="55" t="s">
        <v>135</v>
      </c>
      <c r="D23" s="58">
        <v>1</v>
      </c>
      <c r="E23" s="57" t="str">
        <f>+'4. Oferta Económica'!H7</f>
        <v xml:space="preserve"> 2. GRUPO EDS AUTOGAS SAS </v>
      </c>
      <c r="F23" s="59" cm="1">
        <f t="array" ref="F23">+'4. Oferta Económica'!H6:K6</f>
        <v>105294958.56</v>
      </c>
      <c r="I23" s="211"/>
      <c r="J23" s="211"/>
      <c r="K23" s="211"/>
    </row>
    <row r="24" spans="2:11" ht="16">
      <c r="B24" s="55" t="s">
        <v>135</v>
      </c>
      <c r="D24" s="58">
        <v>3</v>
      </c>
      <c r="E24" s="57" t="e">
        <f>+'4. Oferta Económica'!#REF!</f>
        <v>#REF!</v>
      </c>
      <c r="F24" s="59" t="e" cm="1">
        <f t="array" ref="F24">+'4. Oferta Económica'!#REF!</f>
        <v>#REF!</v>
      </c>
      <c r="I24" s="211"/>
      <c r="J24" s="211"/>
      <c r="K24" s="211"/>
    </row>
    <row r="25" spans="2:11" ht="16">
      <c r="B25" s="55" t="s">
        <v>137</v>
      </c>
      <c r="D25" s="58">
        <v>28</v>
      </c>
      <c r="E25" s="57" t="e">
        <f>+'4. Oferta Económica'!#REF!</f>
        <v>#REF!</v>
      </c>
      <c r="F25" s="60" t="e" cm="1">
        <f t="array" ref="F25">+'4. Oferta Económica'!#REF!</f>
        <v>#REF!</v>
      </c>
      <c r="I25" s="211"/>
      <c r="J25" s="211"/>
      <c r="K25" s="211"/>
    </row>
    <row r="26" spans="2:11" ht="16">
      <c r="B26" s="55" t="s">
        <v>137</v>
      </c>
      <c r="D26" s="58">
        <v>9</v>
      </c>
      <c r="E26" s="57" t="e">
        <f>+'4. Oferta Económica'!#REF!</f>
        <v>#REF!</v>
      </c>
      <c r="F26" s="60" t="e" cm="1">
        <f t="array" ref="F26">+'4. Oferta Económica'!#REF!</f>
        <v>#REF!</v>
      </c>
      <c r="I26" s="211"/>
      <c r="J26" s="211"/>
      <c r="K26" s="211"/>
    </row>
    <row r="27" spans="2:11" ht="16">
      <c r="B27" s="55" t="s">
        <v>135</v>
      </c>
      <c r="D27" s="58">
        <v>11</v>
      </c>
      <c r="E27" s="57" t="e">
        <f>+'4. Oferta Económica'!#REF!</f>
        <v>#REF!</v>
      </c>
      <c r="F27" s="60" t="e" cm="1">
        <f t="array" ref="F27">+'4. Oferta Económica'!#REF!</f>
        <v>#REF!</v>
      </c>
      <c r="I27" s="211"/>
      <c r="J27" s="211"/>
      <c r="K27" s="211"/>
    </row>
    <row r="28" spans="2:11" ht="16">
      <c r="B28" s="55" t="s">
        <v>137</v>
      </c>
      <c r="D28" s="58">
        <v>24</v>
      </c>
      <c r="E28" s="57" t="e">
        <f>+'4. Oferta Económica'!#REF!</f>
        <v>#REF!</v>
      </c>
      <c r="F28" s="60" t="e" cm="1">
        <f t="array" ref="F28">+'4. Oferta Económica'!#REF!</f>
        <v>#REF!</v>
      </c>
      <c r="I28" s="211"/>
      <c r="J28" s="211"/>
      <c r="K28" s="211"/>
    </row>
    <row r="29" spans="2:11" ht="17" thickBot="1">
      <c r="B29" s="71" t="s">
        <v>135</v>
      </c>
      <c r="C29" s="72"/>
      <c r="D29" s="73">
        <v>20</v>
      </c>
      <c r="E29" s="74" t="e">
        <f>+'4. Oferta Económica'!#REF!</f>
        <v>#REF!</v>
      </c>
      <c r="F29" s="75" t="e" cm="1">
        <f t="array" ref="F29">+'4. Oferta Económica'!#REF!</f>
        <v>#REF!</v>
      </c>
      <c r="I29" s="211"/>
      <c r="J29" s="211"/>
      <c r="K29" s="211"/>
    </row>
    <row r="30" spans="2:11" ht="17" thickTop="1">
      <c r="B30" s="67" t="s">
        <v>135</v>
      </c>
      <c r="D30" s="68">
        <v>22</v>
      </c>
      <c r="E30" s="69" t="e">
        <f>+'4. Oferta Económica'!#REF!</f>
        <v>#REF!</v>
      </c>
      <c r="F30" s="70" t="e" cm="1">
        <f t="array" ref="F30">+'4. Oferta Económica'!#REF!</f>
        <v>#REF!</v>
      </c>
      <c r="I30" s="211"/>
      <c r="J30" s="211"/>
      <c r="K30" s="211"/>
    </row>
    <row r="31" spans="2:11" ht="16">
      <c r="B31" s="55" t="s">
        <v>135</v>
      </c>
      <c r="D31" s="58">
        <v>8</v>
      </c>
      <c r="E31" s="57" t="e">
        <f>+'4. Oferta Económica'!#REF!</f>
        <v>#REF!</v>
      </c>
      <c r="F31" s="60" t="e" cm="1">
        <f t="array" ref="F31">+'4. Oferta Económica'!#REF!</f>
        <v>#REF!</v>
      </c>
      <c r="I31" s="211"/>
      <c r="J31" s="211"/>
      <c r="K31" s="211"/>
    </row>
    <row r="32" spans="2:11" ht="16">
      <c r="B32" s="55" t="s">
        <v>137</v>
      </c>
      <c r="D32" s="58">
        <v>17</v>
      </c>
      <c r="E32" s="57" t="e">
        <f>+'4. Oferta Económica'!#REF!</f>
        <v>#REF!</v>
      </c>
      <c r="F32" s="60" t="e" cm="1">
        <f t="array" ref="F32">+'4. Oferta Económica'!#REF!</f>
        <v>#REF!</v>
      </c>
      <c r="I32" s="211"/>
      <c r="J32" s="211"/>
      <c r="K32" s="211"/>
    </row>
    <row r="33" spans="2:11" ht="16">
      <c r="B33" s="55" t="s">
        <v>5</v>
      </c>
      <c r="D33" s="58">
        <v>26</v>
      </c>
      <c r="E33" s="57" t="e">
        <f>+'4. Oferta Económica'!#REF!</f>
        <v>#REF!</v>
      </c>
      <c r="F33" s="60" t="e" cm="1">
        <f t="array" ref="F33">+'4. Oferta Económica'!#REF!</f>
        <v>#REF!</v>
      </c>
      <c r="I33" s="211"/>
      <c r="J33" s="211"/>
      <c r="K33" s="211"/>
    </row>
    <row r="34" spans="2:11" ht="16">
      <c r="B34" s="55" t="s">
        <v>137</v>
      </c>
      <c r="D34" s="58">
        <v>4</v>
      </c>
      <c r="E34" s="57" t="e">
        <f>+'4. Oferta Económica'!#REF!</f>
        <v>#REF!</v>
      </c>
      <c r="F34" s="60" t="e" cm="1">
        <f t="array" ref="F34">+'4. Oferta Económica'!#REF!</f>
        <v>#REF!</v>
      </c>
      <c r="I34" s="211"/>
      <c r="J34" s="211"/>
      <c r="K34" s="211"/>
    </row>
    <row r="35" spans="2:11" ht="16">
      <c r="B35" s="76" t="s">
        <v>137</v>
      </c>
      <c r="C35" s="77"/>
      <c r="D35" s="58">
        <v>14</v>
      </c>
      <c r="E35" s="78" t="e">
        <f>+'4. Oferta Económica'!#REF!</f>
        <v>#REF!</v>
      </c>
      <c r="F35" s="79" t="e" cm="1">
        <f t="array" ref="F35">+'4. Oferta Económica'!#REF!</f>
        <v>#REF!</v>
      </c>
      <c r="I35" s="211"/>
      <c r="J35" s="211"/>
      <c r="K35" s="211"/>
    </row>
    <row r="37" spans="2:11">
      <c r="F37" s="81" t="e">
        <f>+F35/F6</f>
        <v>#REF!</v>
      </c>
    </row>
    <row r="38" spans="2:11">
      <c r="F38" s="82" t="e">
        <f>100%-F37</f>
        <v>#REF!</v>
      </c>
    </row>
  </sheetData>
  <autoFilter ref="B8:V35" xr:uid="{1FAE7CD0-0430-4D37-B6F9-DF820B5312A2}"/>
  <sortState ref="B8:V35">
    <sortCondition descending="1" ref="F8:F35"/>
  </sortState>
  <mergeCells count="5">
    <mergeCell ref="E7:F7"/>
    <mergeCell ref="B4:K4"/>
    <mergeCell ref="B3:K3"/>
    <mergeCell ref="I11:K35"/>
    <mergeCell ref="I9:K9"/>
  </mergeCells>
  <conditionalFormatting sqref="B8:B35">
    <cfRule type="containsBlanks" dxfId="0" priority="1" stopIfTrue="1">
      <formula>LEN(TRIM(B8))=0</formula>
    </cfRule>
  </conditionalFormatting>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C1A626A8-15FF-42F5-A1F3-F19BD00FBFE9}">
          <x14:formula1>
            <xm:f>Hoja3!$D$1:$D$4</xm:f>
          </x14:formula1>
          <xm:sqref>B8 B9:B35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E70EF-F3C7-4FE4-B1BC-94539A3542D1}">
  <dimension ref="B3:F4"/>
  <sheetViews>
    <sheetView zoomScale="85" zoomScaleNormal="85" workbookViewId="0">
      <selection activeCell="D22" sqref="D22"/>
    </sheetView>
  </sheetViews>
  <sheetFormatPr baseColWidth="10" defaultColWidth="11.5" defaultRowHeight="15"/>
  <cols>
    <col min="1" max="1" width="3" customWidth="1"/>
    <col min="2" max="2" width="14.5" customWidth="1"/>
    <col min="3" max="3" width="34.1640625" customWidth="1"/>
    <col min="4" max="6" width="26.5" customWidth="1"/>
  </cols>
  <sheetData>
    <row r="3" spans="2:6" ht="38.25" customHeight="1">
      <c r="B3" s="122" t="s">
        <v>0</v>
      </c>
      <c r="C3" s="122" t="s">
        <v>139</v>
      </c>
      <c r="D3" s="123" t="s">
        <v>140</v>
      </c>
      <c r="E3" s="123" t="s">
        <v>141</v>
      </c>
      <c r="F3" s="124" t="s">
        <v>142</v>
      </c>
    </row>
    <row r="4" spans="2:6" ht="17">
      <c r="B4" s="125">
        <f>+'1. Proponente'!B5</f>
        <v>2</v>
      </c>
      <c r="C4" s="125" t="str">
        <f>+'1. Proponente'!C5</f>
        <v>GRUPO EDS AUTOGAS SAS</v>
      </c>
      <c r="D4" s="126">
        <f>+'1. Proponente'!H5</f>
        <v>106358544</v>
      </c>
      <c r="E4" s="126">
        <f>+'4. Oferta Económica'!H6</f>
        <v>105294958.56</v>
      </c>
      <c r="F4" s="127">
        <f>1-((E4/D4))</f>
        <v>1.0000000000000009E-2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C9869-DA1C-4C64-A674-C6056FD55781}">
  <dimension ref="B1:D4"/>
  <sheetViews>
    <sheetView workbookViewId="0">
      <selection activeCell="I23" sqref="I23"/>
    </sheetView>
  </sheetViews>
  <sheetFormatPr baseColWidth="10" defaultColWidth="11.5" defaultRowHeight="15"/>
  <sheetData>
    <row r="1" spans="2:4">
      <c r="D1" t="s">
        <v>135</v>
      </c>
    </row>
    <row r="2" spans="2:4">
      <c r="B2" t="s">
        <v>41</v>
      </c>
      <c r="D2" t="s">
        <v>137</v>
      </c>
    </row>
    <row r="3" spans="2:4">
      <c r="B3" t="s">
        <v>39</v>
      </c>
      <c r="D3" t="s">
        <v>5</v>
      </c>
    </row>
    <row r="4" spans="2:4">
      <c r="D4" t="s">
        <v>38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E2B6336-8D89-4E02-A268-A66DEF04939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10</vt:i4>
      </vt:variant>
      <vt:variant>
        <vt:lpstr>Rangos con nombre</vt:lpstr>
      </vt:variant>
      <vt:variant>
        <vt:i4>2</vt:i4>
      </vt:variant>
    </vt:vector>
  </HeadingPairs>
  <TitlesOfParts>
    <vt:vector size="12" baseType="lpstr">
      <vt:lpstr>Precios Artificialmente bajos</vt:lpstr>
      <vt:lpstr>COMITE EVALUADOR</vt:lpstr>
      <vt:lpstr>1. Proponente</vt:lpstr>
      <vt:lpstr>2. Experiencia_Proponente</vt:lpstr>
      <vt:lpstr>3. Ofrecimiento Técnico</vt:lpstr>
      <vt:lpstr>3.1. Requi_tecn_adicionales</vt:lpstr>
      <vt:lpstr>4. Oferta Económica</vt:lpstr>
      <vt:lpstr>$ ARTIFICIALMENTE BAJOS</vt:lpstr>
      <vt:lpstr>$_Artificialmente_bajas</vt:lpstr>
      <vt:lpstr>Hoja3</vt:lpstr>
      <vt:lpstr>'1. Proponente'!Área_de_impresión</vt:lpstr>
      <vt:lpstr>'COMITE EVALUADOR'!Área_de_impresión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Camilo Velasco</dc:creator>
  <cp:keywords/>
  <dc:description/>
  <cp:lastModifiedBy>Gissel Diaz Pérez</cp:lastModifiedBy>
  <cp:revision/>
  <dcterms:created xsi:type="dcterms:W3CDTF">2015-06-05T18:19:34Z</dcterms:created>
  <dcterms:modified xsi:type="dcterms:W3CDTF">2026-06-30T17:34:11Z</dcterms:modified>
  <cp:category/>
  <cp:contentStatus/>
</cp:coreProperties>
</file>