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/ADQUISICIÓN DE AERONAVE NO TRIPULADA UAS O RPA O DRONE/"/>
    </mc:Choice>
  </mc:AlternateContent>
  <xr:revisionPtr revIDLastSave="0" documentId="8_{0A23AE06-FF0B-412D-9573-60D120394D74}" xr6:coauthVersionLast="47" xr6:coauthVersionMax="47" xr10:uidLastSave="{00000000-0000-0000-0000-000000000000}"/>
  <bookViews>
    <workbookView xWindow="-28920" yWindow="-120" windowWidth="29040" windowHeight="15720" activeTab="3" xr2:uid="{00000000-000D-0000-FFFF-FFFF00000000}"/>
  </bookViews>
  <sheets>
    <sheet name="ANEXO 1" sheetId="1" r:id="rId1"/>
    <sheet name="ANEXO 2" sheetId="6" r:id="rId2"/>
    <sheet name="ANEXO 3" sheetId="3" r:id="rId3"/>
    <sheet name="ANEXO 4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8" l="1"/>
  <c r="I8" i="8"/>
  <c r="H8" i="8"/>
  <c r="G8" i="8"/>
  <c r="F8" i="8"/>
  <c r="I7" i="8"/>
  <c r="H7" i="8"/>
  <c r="G7" i="8"/>
  <c r="F7" i="8"/>
  <c r="M11" i="3"/>
  <c r="M8" i="3"/>
  <c r="L8" i="3"/>
  <c r="K8" i="3"/>
  <c r="J8" i="3"/>
  <c r="H8" i="3" a="1"/>
  <c r="H8" i="3"/>
  <c r="F8" i="3"/>
  <c r="M7" i="3"/>
  <c r="L7" i="3"/>
  <c r="K7" i="3"/>
  <c r="J7" i="3"/>
  <c r="H7" i="3" a="1"/>
  <c r="H7" i="3"/>
  <c r="F7" i="3"/>
  <c r="M8" i="6"/>
  <c r="L8" i="6"/>
  <c r="K8" i="6"/>
  <c r="H8" i="6"/>
  <c r="M7" i="6"/>
  <c r="L7" i="6"/>
  <c r="K7" i="6"/>
  <c r="H7" i="6"/>
  <c r="V13" i="1"/>
  <c r="L13" i="1"/>
  <c r="H13" i="1"/>
  <c r="V11" i="1"/>
  <c r="U11" i="1"/>
  <c r="T11" i="1"/>
  <c r="S11" i="1"/>
  <c r="Q11" i="1"/>
  <c r="P11" i="1"/>
  <c r="O11" i="1"/>
  <c r="N11" i="1"/>
  <c r="V10" i="1"/>
  <c r="U10" i="1"/>
  <c r="T10" i="1"/>
  <c r="S10" i="1"/>
  <c r="Q10" i="1"/>
  <c r="P10" i="1"/>
  <c r="O10" i="1"/>
  <c r="N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<sst xmlns="http://schemas.openxmlformats.org/spreadsheetml/2006/main" count="107" uniqueCount="45">
  <si>
    <t>ANEXO 1</t>
  </si>
  <si>
    <t xml:space="preserve">ANÁLISIS DE COTIZACIONES </t>
  </si>
  <si>
    <t>ADQUISICIÓN DE AERONAVES NO TRIPULADAS UAS O RPA O DRONE TIPO MULTIROTOR CON TODOS LOS ACCESORIOS, PARA EL GRUPO DE OPERACIONES AEREAS Y MEDIOS TECNOLÓGICOS DE LA DIRECCIÓN DEL CTI</t>
  </si>
  <si>
    <t>ANÁLISIS DE VARIABLES</t>
  </si>
  <si>
    <t>VALORES SIN IVA</t>
  </si>
  <si>
    <t>VALOR UNITARIO SIN IVA</t>
  </si>
  <si>
    <t>NECESIDAD</t>
  </si>
  <si>
    <t>COTIZACION 
ACRE COLOMBIA</t>
  </si>
  <si>
    <t>COTIZACION 
AEROTECNICA</t>
  </si>
  <si>
    <t>COTIZACION 
HELIOS</t>
  </si>
  <si>
    <t>COTIZACION 
MERCATOR</t>
  </si>
  <si>
    <t>COTIZACION 
SKY MOTION</t>
  </si>
  <si>
    <t xml:space="preserve">VALOR SELECCIONADO </t>
  </si>
  <si>
    <t>ITEM</t>
  </si>
  <si>
    <t xml:space="preserve">DESCRIPCIÓN DEL BIEN </t>
  </si>
  <si>
    <t>UNIDAD DE MEDIDA</t>
  </si>
  <si>
    <t>CANTIDAD</t>
  </si>
  <si>
    <t>COTIZACIÓN MÁS BAJA</t>
  </si>
  <si>
    <t>COTIZACIÓN MÁS ALTA</t>
  </si>
  <si>
    <t>PROMEDIO</t>
  </si>
  <si>
    <t>MEDIA ARITMÉTICA BAJA</t>
  </si>
  <si>
    <t>IVA UNITARIO</t>
  </si>
  <si>
    <t>VALOR UNITARIO INCLUIDO IVA</t>
  </si>
  <si>
    <t>VALOR TOTAL INCLUIDO IVA</t>
  </si>
  <si>
    <t>AERONAVE NO TRIPULADA DRONE - CON CAMARA TERMICA - FICHA TECNICA No.1</t>
  </si>
  <si>
    <t>unidad</t>
  </si>
  <si>
    <t xml:space="preserve">AERONAVE NO TRIPULADA DRONE - FICHA TECNICA No.2  </t>
  </si>
  <si>
    <t>TOTAL</t>
  </si>
  <si>
    <t>,</t>
  </si>
  <si>
    <t>Estudio del Sector 266</t>
  </si>
  <si>
    <t>Fecha de elaboración: 25/03/2026</t>
  </si>
  <si>
    <t>ANEXO 2</t>
  </si>
  <si>
    <t>ANÁLISIS GASTO HISTÓRICO</t>
  </si>
  <si>
    <t xml:space="preserve"> FGN-NC-0241-2022</t>
  </si>
  <si>
    <t>noviembre
2022</t>
  </si>
  <si>
    <t>marzo
2026</t>
  </si>
  <si>
    <t>ANÁLISIS PROYECCIÓN GASTO HISTÓRICO
(IPC / Indices - Serie de empalme)</t>
  </si>
  <si>
    <t xml:space="preserve">CANTIDAD </t>
  </si>
  <si>
    <t>IVA</t>
  </si>
  <si>
    <t>ANEXO 3</t>
  </si>
  <si>
    <t>ANÁLISIS PARA ESTABLECER EL VALOR FINAL</t>
  </si>
  <si>
    <t>ANÁLISIS DE COTIZACIONES</t>
  </si>
  <si>
    <t>VALOR SELECCIONADO</t>
  </si>
  <si>
    <t>ANEXO 4</t>
  </si>
  <si>
    <t xml:space="preserve">ESTUDIO DE MERCADO DEFINITIVO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</si>
</sst>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7" formatCode="_-&quot;$&quot;* #,##0.00_-;\-&quot;$&quot;* #,##0.00_-;_-&quot;$&quot;* &quot;-&quot;??_-;_-@_-"/>
    <numFmt numFmtId="168" formatCode="&quot;$&quot;\ #,##0.00"/>
    <numFmt numFmtId="169" formatCode="_(&quot;$&quot;\ * #,##0.00_);_(&quot;$&quot;\ * \(#,##0.00\);_(&quot;$&quot;\ * &quot;-&quot;??_);_(@_)"/>
    <numFmt numFmtId="170" formatCode="_(&quot;$&quot;\ * #,##0_);_(&quot;$&quot;\ * \(#,##0\);_(&quot;$&quot;\ * &quot;-&quot;??_);_(@_)"/>
    <numFmt numFmtId="171" formatCode="&quot;$&quot;#,##0.00"/>
    <numFmt numFmtId="172" formatCode="_-&quot;$&quot;* #,##0.00_-;\-&quot;$&quot;* #,##0.00_-;_-&quot;$&quot;* &quot;-&quot;??.00_-;_-@_-"/>
    <numFmt numFmtId="173" formatCode="_-* #,##0.00\ _€_-;\-* #,##0.00\ _€_-;_-* &quot;-&quot;??\ _€_-;_-@_-"/>
    <numFmt numFmtId="174" formatCode="_-&quot;$&quot;\ * #,##0_-;\-&quot;$&quot;\ * #,##0_-;_-&quot;$&quot;\ * &quot;-&quot;??_-;_-@_-"/>
  </numFmts>
  <fonts count="28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sz val="10"/>
      <color theme="1"/>
      <name val="Arial Narrow"/>
      <charset val="134"/>
    </font>
    <font>
      <b/>
      <sz val="11"/>
      <color theme="1"/>
      <name val="Arial Narrow"/>
      <charset val="134"/>
    </font>
    <font>
      <sz val="12"/>
      <color theme="1"/>
      <name val="Arial Narrow"/>
      <charset val="134"/>
    </font>
    <font>
      <sz val="12"/>
      <color theme="1"/>
      <name val="Calibri"/>
      <charset val="134"/>
      <scheme val="minor"/>
    </font>
    <font>
      <b/>
      <sz val="10"/>
      <color theme="1"/>
      <name val="Arial Narrow"/>
      <charset val="134"/>
    </font>
    <font>
      <sz val="11"/>
      <color rgb="FF000000"/>
      <name val="Arial Narrow"/>
      <charset val="134"/>
    </font>
    <font>
      <sz val="11"/>
      <color theme="1"/>
      <name val="Arial"/>
      <charset val="134"/>
    </font>
    <font>
      <sz val="12"/>
      <color rgb="FF000000"/>
      <name val="Arial"/>
      <charset val="134"/>
    </font>
    <font>
      <b/>
      <sz val="10"/>
      <color rgb="FF000000"/>
      <name val="Arial Narrow"/>
      <charset val="134"/>
    </font>
    <font>
      <b/>
      <sz val="11"/>
      <color rgb="FF000000"/>
      <name val="Arial Narrow"/>
      <charset val="134"/>
    </font>
    <font>
      <sz val="9"/>
      <color theme="1"/>
      <name val="Arial Narrow"/>
      <charset val="134"/>
    </font>
    <font>
      <b/>
      <sz val="6"/>
      <name val="Arial Narrow"/>
      <charset val="134"/>
    </font>
    <font>
      <b/>
      <sz val="11"/>
      <color theme="1"/>
      <name val="Arial"/>
      <charset val="134"/>
    </font>
    <font>
      <sz val="10"/>
      <name val="Arial Narrow"/>
      <charset val="134"/>
    </font>
    <font>
      <b/>
      <sz val="10"/>
      <color theme="0"/>
      <name val="Arial Narrow"/>
      <charset val="134"/>
    </font>
    <font>
      <b/>
      <sz val="11"/>
      <name val="Arial Narrow"/>
      <charset val="134"/>
    </font>
    <font>
      <sz val="12"/>
      <name val="Arial"/>
      <charset val="134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sz val="11"/>
      <name val="Arial"/>
      <charset val="134"/>
    </font>
    <font>
      <b/>
      <sz val="11"/>
      <name val="Arial"/>
      <charset val="134"/>
    </font>
    <font>
      <sz val="10"/>
      <name val="Arial"/>
      <charset val="134"/>
    </font>
    <font>
      <b/>
      <sz val="10"/>
      <name val="Arial"/>
      <charset val="134"/>
    </font>
    <font>
      <sz val="11"/>
      <color theme="1"/>
      <name val="Calibri"/>
      <charset val="13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8596148564104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8290963469344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0" tint="-0.149815363017670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4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0" fontId="25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4" fontId="6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8" fontId="12" fillId="0" borderId="0" xfId="0" applyNumberFormat="1" applyFont="1"/>
    <xf numFmtId="0" fontId="11" fillId="0" borderId="0" xfId="0" applyFont="1" applyAlignment="1">
      <alignment horizontal="center" vertical="center" wrapText="1"/>
    </xf>
    <xf numFmtId="169" fontId="13" fillId="0" borderId="0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168" fontId="1" fillId="0" borderId="0" xfId="0" applyNumberFormat="1" applyFont="1"/>
    <xf numFmtId="10" fontId="15" fillId="0" borderId="0" xfId="2" applyNumberFormat="1" applyFont="1" applyFill="1" applyBorder="1" applyAlignment="1">
      <alignment vertical="center" wrapText="1"/>
    </xf>
    <xf numFmtId="3" fontId="1" fillId="0" borderId="0" xfId="0" applyNumberFormat="1" applyFont="1"/>
    <xf numFmtId="169" fontId="13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44" fontId="1" fillId="0" borderId="0" xfId="0" applyNumberFormat="1" applyFont="1"/>
    <xf numFmtId="168" fontId="6" fillId="2" borderId="1" xfId="0" applyNumberFormat="1" applyFont="1" applyFill="1" applyBorder="1" applyAlignment="1">
      <alignment horizontal="center"/>
    </xf>
    <xf numFmtId="168" fontId="6" fillId="0" borderId="1" xfId="0" applyNumberFormat="1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8" fontId="2" fillId="6" borderId="1" xfId="0" applyNumberFormat="1" applyFont="1" applyFill="1" applyBorder="1" applyAlignment="1">
      <alignment horizontal="center" vertical="center" wrapText="1"/>
    </xf>
    <xf numFmtId="44" fontId="2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8" fontId="2" fillId="6" borderId="0" xfId="0" applyNumberFormat="1" applyFont="1" applyFill="1" applyAlignment="1">
      <alignment horizontal="center" vertical="center" wrapText="1"/>
    </xf>
    <xf numFmtId="44" fontId="2" fillId="6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4" fontId="6" fillId="5" borderId="4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7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10" fontId="11" fillId="0" borderId="1" xfId="0" applyNumberFormat="1" applyFont="1" applyBorder="1" applyAlignment="1">
      <alignment horizontal="center" vertical="center" wrapText="1"/>
    </xf>
    <xf numFmtId="170" fontId="18" fillId="10" borderId="5" xfId="3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9" fontId="1" fillId="0" borderId="0" xfId="2" applyFont="1" applyBorder="1" applyAlignment="1">
      <alignment horizontal="center" vertical="center" wrapText="1"/>
    </xf>
    <xf numFmtId="10" fontId="1" fillId="0" borderId="0" xfId="2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/>
    </xf>
    <xf numFmtId="10" fontId="1" fillId="0" borderId="0" xfId="0" applyNumberFormat="1" applyFont="1"/>
    <xf numFmtId="0" fontId="8" fillId="0" borderId="0" xfId="0" applyFont="1" applyAlignment="1">
      <alignment vertical="center"/>
    </xf>
    <xf numFmtId="0" fontId="19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44" fontId="8" fillId="0" borderId="0" xfId="0" applyNumberFormat="1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44" fontId="19" fillId="0" borderId="0" xfId="0" applyNumberFormat="1" applyFont="1" applyAlignment="1">
      <alignment horizontal="left" wrapText="1"/>
    </xf>
    <xf numFmtId="0" fontId="14" fillId="0" borderId="0" xfId="0" applyFont="1" applyAlignment="1">
      <alignment vertical="center"/>
    </xf>
    <xf numFmtId="0" fontId="20" fillId="5" borderId="7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44" fontId="20" fillId="5" borderId="4" xfId="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72" fontId="23" fillId="0" borderId="1" xfId="1" applyNumberFormat="1" applyFont="1" applyFill="1" applyBorder="1" applyAlignment="1" applyProtection="1">
      <alignment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8" fontId="8" fillId="0" borderId="0" xfId="0" applyNumberFormat="1" applyFont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3" fontId="8" fillId="0" borderId="0" xfId="0" applyNumberFormat="1" applyFont="1"/>
    <xf numFmtId="0" fontId="14" fillId="0" borderId="0" xfId="0" applyFont="1" applyAlignment="1">
      <alignment horizontal="center"/>
    </xf>
    <xf numFmtId="0" fontId="25" fillId="11" borderId="1" xfId="4" applyFill="1" applyBorder="1" applyAlignment="1">
      <alignment horizontal="center" vertical="center" wrapText="1"/>
    </xf>
    <xf numFmtId="172" fontId="23" fillId="10" borderId="1" xfId="1" applyNumberFormat="1" applyFont="1" applyFill="1" applyBorder="1" applyAlignment="1" applyProtection="1">
      <alignment vertical="center"/>
      <protection locked="0"/>
    </xf>
    <xf numFmtId="169" fontId="23" fillId="10" borderId="1" xfId="1" applyNumberFormat="1" applyFont="1" applyFill="1" applyBorder="1" applyAlignment="1">
      <alignment vertical="center" wrapText="1"/>
    </xf>
    <xf numFmtId="169" fontId="23" fillId="10" borderId="0" xfId="1" applyNumberFormat="1" applyFont="1" applyFill="1" applyBorder="1" applyAlignment="1">
      <alignment vertical="center" wrapText="1"/>
    </xf>
    <xf numFmtId="10" fontId="8" fillId="0" borderId="0" xfId="0" applyNumberFormat="1" applyFont="1"/>
    <xf numFmtId="44" fontId="20" fillId="5" borderId="1" xfId="0" applyNumberFormat="1" applyFont="1" applyFill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 wrapText="1"/>
    </xf>
    <xf numFmtId="173" fontId="19" fillId="0" borderId="0" xfId="0" applyNumberFormat="1" applyFont="1"/>
    <xf numFmtId="44" fontId="8" fillId="0" borderId="0" xfId="0" applyNumberFormat="1" applyFont="1" applyAlignment="1">
      <alignment horizontal="center" vertical="center" wrapText="1"/>
    </xf>
    <xf numFmtId="174" fontId="8" fillId="0" borderId="0" xfId="0" applyNumberFormat="1" applyFont="1" applyAlignment="1">
      <alignment horizontal="center" vertical="center" wrapText="1"/>
    </xf>
    <xf numFmtId="44" fontId="14" fillId="2" borderId="1" xfId="0" applyNumberFormat="1" applyFont="1" applyFill="1" applyBorder="1" applyAlignment="1">
      <alignment horizontal="center" vertical="center" wrapText="1"/>
    </xf>
    <xf numFmtId="169" fontId="26" fillId="0" borderId="0" xfId="1" applyNumberFormat="1" applyFont="1" applyFill="1" applyBorder="1" applyAlignment="1">
      <alignment horizontal="center" vertical="center" wrapText="1"/>
    </xf>
    <xf numFmtId="10" fontId="25" fillId="0" borderId="0" xfId="2" applyNumberFormat="1" applyFont="1" applyFill="1" applyBorder="1" applyAlignment="1">
      <alignment vertical="center" wrapText="1"/>
    </xf>
    <xf numFmtId="9" fontId="25" fillId="0" borderId="0" xfId="2" applyFont="1" applyFill="1" applyBorder="1" applyAlignment="1">
      <alignment vertical="center" wrapText="1"/>
    </xf>
    <xf numFmtId="10" fontId="26" fillId="0" borderId="0" xfId="2" applyNumberFormat="1" applyFont="1" applyFill="1" applyBorder="1" applyAlignment="1">
      <alignment vertical="center" wrapText="1"/>
    </xf>
    <xf numFmtId="168" fontId="8" fillId="0" borderId="0" xfId="0" applyNumberFormat="1" applyFont="1"/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 vertical="center" wrapText="1"/>
    </xf>
    <xf numFmtId="169" fontId="26" fillId="0" borderId="0" xfId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8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8" fontId="1" fillId="0" borderId="2" xfId="0" applyNumberFormat="1" applyFont="1" applyBorder="1" applyAlignment="1">
      <alignment horizontal="center" vertical="center" wrapText="1"/>
    </xf>
    <xf numFmtId="168" fontId="1" fillId="0" borderId="6" xfId="0" applyNumberFormat="1" applyFont="1" applyBorder="1" applyAlignment="1">
      <alignment horizontal="center" vertical="center" wrapText="1"/>
    </xf>
    <xf numFmtId="169" fontId="13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3" fillId="4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5">
    <cellStyle name="Moneda" xfId="1" builtinId="4"/>
    <cellStyle name="Moneda 2" xfId="3" xr:uid="{00000000-0005-0000-0000-000031000000}"/>
    <cellStyle name="Normal" xfId="0" builtinId="0"/>
    <cellStyle name="Normal_HERRAMIENTAS PARA TRANSPORTE" xfId="4" xr:uid="{00000000-0005-0000-0000-000032000000}"/>
    <cellStyle name="Porcentaje" xfId="2" builtinId="5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976312</xdr:colOff>
      <xdr:row>1</xdr:row>
      <xdr:rowOff>254793</xdr:rowOff>
    </xdr:from>
    <xdr:to>
      <xdr:col>2</xdr:col>
      <xdr:colOff>3067421</xdr:colOff>
      <xdr:row>2</xdr:row>
      <xdr:rowOff>377797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3405" y="654685"/>
          <a:ext cx="2091055" cy="417830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18</xdr:row>
      <xdr:rowOff>0</xdr:rowOff>
    </xdr:from>
    <xdr:to>
      <xdr:col>3</xdr:col>
      <xdr:colOff>566285</xdr:colOff>
      <xdr:row>21</xdr:row>
      <xdr:rowOff>86361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7080" y="7054850"/>
          <a:ext cx="410019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298996</xdr:rowOff>
    </xdr:from>
    <xdr:to>
      <xdr:col>1</xdr:col>
      <xdr:colOff>2138734</xdr:colOff>
      <xdr:row>2</xdr:row>
      <xdr:rowOff>296323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4680" y="698500"/>
          <a:ext cx="2091055" cy="416560"/>
        </a:xfrm>
        <a:prstGeom prst="rect">
          <a:avLst/>
        </a:prstGeom>
      </xdr:spPr>
    </xdr:pic>
    <xdr:clientData/>
  </xdr:twoCellAnchor>
  <xdr:twoCellAnchor editAs="oneCell">
    <xdr:from>
      <xdr:col>13</xdr:col>
      <xdr:colOff>494598</xdr:colOff>
      <xdr:row>2</xdr:row>
      <xdr:rowOff>1313793</xdr:rowOff>
    </xdr:from>
    <xdr:to>
      <xdr:col>27</xdr:col>
      <xdr:colOff>186753</xdr:colOff>
      <xdr:row>12</xdr:row>
      <xdr:rowOff>165372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84050" y="1428750"/>
          <a:ext cx="10575925" cy="3692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428625</xdr:colOff>
      <xdr:row>11</xdr:row>
      <xdr:rowOff>101600</xdr:rowOff>
    </xdr:from>
    <xdr:to>
      <xdr:col>5</xdr:col>
      <xdr:colOff>312420</xdr:colOff>
      <xdr:row>16</xdr:row>
      <xdr:rowOff>140335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5680" y="4848225"/>
          <a:ext cx="459549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2</xdr:row>
      <xdr:rowOff>161925</xdr:rowOff>
    </xdr:from>
    <xdr:to>
      <xdr:col>1</xdr:col>
      <xdr:colOff>3810831</xdr:colOff>
      <xdr:row>2</xdr:row>
      <xdr:rowOff>790575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2855" y="866775"/>
          <a:ext cx="3124835" cy="628650"/>
        </a:xfrm>
        <a:prstGeom prst="rect">
          <a:avLst/>
        </a:prstGeom>
      </xdr:spPr>
    </xdr:pic>
    <xdr:clientData/>
  </xdr:twoCellAnchor>
  <xdr:twoCellAnchor editAs="oneCell">
    <xdr:from>
      <xdr:col>1</xdr:col>
      <xdr:colOff>942975</xdr:colOff>
      <xdr:row>15</xdr:row>
      <xdr:rowOff>171450</xdr:rowOff>
    </xdr:from>
    <xdr:to>
      <xdr:col>3</xdr:col>
      <xdr:colOff>160020</xdr:colOff>
      <xdr:row>18</xdr:row>
      <xdr:rowOff>257810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0030" y="6080125"/>
          <a:ext cx="458406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527148</xdr:colOff>
      <xdr:row>1</xdr:row>
      <xdr:rowOff>152646</xdr:rowOff>
    </xdr:from>
    <xdr:to>
      <xdr:col>1</xdr:col>
      <xdr:colOff>3002412</xdr:colOff>
      <xdr:row>2</xdr:row>
      <xdr:rowOff>476102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7050" y="552450"/>
          <a:ext cx="3042285" cy="62801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15</xdr:row>
      <xdr:rowOff>76200</xdr:rowOff>
    </xdr:from>
    <xdr:to>
      <xdr:col>2</xdr:col>
      <xdr:colOff>855345</xdr:colOff>
      <xdr:row>19</xdr:row>
      <xdr:rowOff>19685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3305" y="6203950"/>
          <a:ext cx="4590415" cy="10864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5"/>
  <sheetViews>
    <sheetView showGridLines="0" topLeftCell="E1" zoomScale="83" zoomScaleNormal="83" workbookViewId="0">
      <selection activeCell="P10" sqref="P10"/>
    </sheetView>
  </sheetViews>
  <sheetFormatPr baseColWidth="10" defaultColWidth="11.5703125" defaultRowHeight="14.25"/>
  <cols>
    <col min="1" max="1" width="6.5703125" style="63" customWidth="1"/>
    <col min="2" max="2" width="6.5703125" style="64" customWidth="1"/>
    <col min="3" max="3" width="51.5703125" style="65" customWidth="1"/>
    <col min="4" max="4" width="18.5703125" style="66" customWidth="1"/>
    <col min="5" max="5" width="10.7109375" style="63" customWidth="1"/>
    <col min="6" max="6" width="2.140625" style="63" customWidth="1"/>
    <col min="7" max="7" width="2" style="63" customWidth="1"/>
    <col min="8" max="8" width="21.140625" style="67" customWidth="1"/>
    <col min="9" max="11" width="19.140625" style="63" customWidth="1"/>
    <col min="12" max="12" width="21.140625" style="67" customWidth="1"/>
    <col min="13" max="13" width="1.28515625" style="63" customWidth="1"/>
    <col min="14" max="14" width="18.28515625" style="63" bestFit="1" customWidth="1"/>
    <col min="15" max="16" width="18.5703125" style="63" customWidth="1"/>
    <col min="17" max="17" width="18.28515625" style="63" bestFit="1" customWidth="1"/>
    <col min="18" max="18" width="4.5703125" style="63" customWidth="1"/>
    <col min="19" max="19" width="17.7109375" style="63" customWidth="1"/>
    <col min="20" max="20" width="17.140625" style="63" customWidth="1"/>
    <col min="21" max="21" width="18.5703125" style="63" customWidth="1"/>
    <col min="22" max="22" width="21.7109375" style="63" customWidth="1"/>
    <col min="23" max="23" width="13.28515625" style="63" customWidth="1"/>
    <col min="24" max="24" width="11.5703125" style="63"/>
    <col min="25" max="25" width="12.7109375" style="63" customWidth="1"/>
    <col min="26" max="16384" width="11.5703125" style="63"/>
  </cols>
  <sheetData>
    <row r="1" spans="2:25" ht="31.5" customHeight="1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</row>
    <row r="2" spans="2:25" ht="23.25" customHeight="1">
      <c r="B2" s="115"/>
      <c r="C2" s="115"/>
      <c r="D2" s="104" t="s">
        <v>1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</row>
    <row r="3" spans="2:25" ht="47.25" customHeight="1">
      <c r="B3" s="115"/>
      <c r="C3" s="115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</row>
    <row r="4" spans="2:25" ht="32.25" customHeight="1">
      <c r="D4" s="69"/>
      <c r="E4" s="69"/>
      <c r="F4" s="69"/>
      <c r="H4" s="69"/>
      <c r="L4" s="69"/>
    </row>
    <row r="5" spans="2:25" ht="26.25" customHeight="1">
      <c r="D5" s="69"/>
      <c r="E5" s="69"/>
      <c r="F5" s="69"/>
      <c r="H5" s="69"/>
      <c r="L5" s="69"/>
      <c r="N5" s="106" t="s">
        <v>3</v>
      </c>
      <c r="O5" s="106"/>
      <c r="P5" s="106"/>
      <c r="Q5" s="106"/>
    </row>
    <row r="6" spans="2:25" ht="24" customHeight="1">
      <c r="D6" s="69"/>
      <c r="E6" s="69"/>
      <c r="F6" s="69"/>
      <c r="H6" s="69"/>
      <c r="L6" s="69"/>
      <c r="N6" s="106" t="s">
        <v>4</v>
      </c>
      <c r="O6" s="106"/>
      <c r="P6" s="106"/>
      <c r="Q6" s="106"/>
    </row>
    <row r="7" spans="2:25" ht="28.5" customHeight="1">
      <c r="B7" s="70"/>
      <c r="C7" s="71"/>
      <c r="E7" s="66"/>
      <c r="F7" s="66"/>
      <c r="H7" s="72"/>
      <c r="L7" s="72"/>
      <c r="M7" s="62"/>
      <c r="N7" s="112" t="s">
        <v>5</v>
      </c>
      <c r="O7" s="112" t="s">
        <v>5</v>
      </c>
      <c r="P7" s="112" t="s">
        <v>5</v>
      </c>
      <c r="Q7" s="112" t="s">
        <v>5</v>
      </c>
    </row>
    <row r="8" spans="2:25" s="61" customFormat="1" ht="74.099999999999994" customHeight="1">
      <c r="B8" s="107" t="s">
        <v>6</v>
      </c>
      <c r="C8" s="107"/>
      <c r="D8" s="107"/>
      <c r="E8" s="107"/>
      <c r="F8" s="73"/>
      <c r="H8" s="68" t="s">
        <v>7</v>
      </c>
      <c r="I8" s="68" t="s">
        <v>8</v>
      </c>
      <c r="J8" s="68" t="s">
        <v>9</v>
      </c>
      <c r="K8" s="68" t="s">
        <v>10</v>
      </c>
      <c r="L8" s="68" t="s">
        <v>11</v>
      </c>
      <c r="N8" s="112"/>
      <c r="O8" s="112"/>
      <c r="P8" s="112"/>
      <c r="Q8" s="112"/>
      <c r="S8" s="108" t="s">
        <v>12</v>
      </c>
      <c r="T8" s="108"/>
      <c r="U8" s="108"/>
      <c r="V8" s="108"/>
    </row>
    <row r="9" spans="2:25" s="62" customFormat="1" ht="43.5" customHeight="1">
      <c r="B9" s="74" t="s">
        <v>13</v>
      </c>
      <c r="C9" s="74" t="s">
        <v>14</v>
      </c>
      <c r="D9" s="75" t="s">
        <v>15</v>
      </c>
      <c r="E9" s="75" t="s">
        <v>16</v>
      </c>
      <c r="F9" s="76"/>
      <c r="H9" s="77" t="s">
        <v>5</v>
      </c>
      <c r="I9" s="77" t="s">
        <v>5</v>
      </c>
      <c r="J9" s="77" t="s">
        <v>5</v>
      </c>
      <c r="K9" s="77" t="s">
        <v>5</v>
      </c>
      <c r="L9" s="77" t="s">
        <v>5</v>
      </c>
      <c r="N9" s="88" t="s">
        <v>17</v>
      </c>
      <c r="O9" s="88" t="s">
        <v>18</v>
      </c>
      <c r="P9" s="88" t="s">
        <v>19</v>
      </c>
      <c r="Q9" s="88" t="s">
        <v>20</v>
      </c>
      <c r="S9" s="93" t="s">
        <v>5</v>
      </c>
      <c r="T9" s="93" t="s">
        <v>21</v>
      </c>
      <c r="U9" s="93" t="s">
        <v>22</v>
      </c>
      <c r="V9" s="93" t="s">
        <v>23</v>
      </c>
    </row>
    <row r="10" spans="2:25" s="62" customFormat="1" ht="43.5" customHeight="1">
      <c r="B10" s="78">
        <v>1</v>
      </c>
      <c r="C10" s="13" t="s">
        <v>24</v>
      </c>
      <c r="D10" s="14" t="s">
        <v>25</v>
      </c>
      <c r="E10" s="15">
        <v>1</v>
      </c>
      <c r="F10" s="79"/>
      <c r="G10" s="63"/>
      <c r="H10" s="80">
        <v>48960000</v>
      </c>
      <c r="I10" s="80">
        <v>85815126</v>
      </c>
      <c r="J10" s="80">
        <v>64967170</v>
      </c>
      <c r="K10" s="80">
        <v>51431090</v>
      </c>
      <c r="L10" s="89">
        <v>60700834</v>
      </c>
      <c r="M10" s="63"/>
      <c r="N10" s="90">
        <f>ROUND(MIN(H10,J10,K10,L10),2)</f>
        <v>48960000</v>
      </c>
      <c r="O10" s="90">
        <f>ROUND(MAX(H10,J10,K10,L10),2)</f>
        <v>64967170</v>
      </c>
      <c r="P10" s="90">
        <f>ROUND(AVERAGE(H10,J10,K10,L10),2)</f>
        <v>56514773.5</v>
      </c>
      <c r="Q10" s="90">
        <f>ROUND(AVERAGE(N10,P10),2)</f>
        <v>52737386.75</v>
      </c>
      <c r="R10" s="63"/>
      <c r="S10" s="94">
        <f>Q10</f>
        <v>52737386.75</v>
      </c>
      <c r="T10" s="94">
        <f>ROUND(S10*19%,2)</f>
        <v>10020103.48</v>
      </c>
      <c r="U10" s="94">
        <f>ROUND(S10+T10,2)</f>
        <v>62757490.229999997</v>
      </c>
      <c r="V10" s="94">
        <f>ROUND(U10*$E10,2)</f>
        <v>62757490.229999997</v>
      </c>
      <c r="W10" s="95"/>
      <c r="X10" s="95"/>
    </row>
    <row r="11" spans="2:25" s="62" customFormat="1" ht="43.5" customHeight="1">
      <c r="B11" s="81">
        <v>2</v>
      </c>
      <c r="C11" s="13" t="s">
        <v>26</v>
      </c>
      <c r="D11" s="14" t="s">
        <v>25</v>
      </c>
      <c r="E11" s="18">
        <v>1</v>
      </c>
      <c r="F11" s="79"/>
      <c r="G11" s="63"/>
      <c r="H11" s="80">
        <v>42240000</v>
      </c>
      <c r="I11" s="80">
        <v>77411765</v>
      </c>
      <c r="J11" s="80">
        <v>54136981</v>
      </c>
      <c r="K11" s="80">
        <v>44708401</v>
      </c>
      <c r="L11" s="89">
        <v>54627725</v>
      </c>
      <c r="M11" s="63"/>
      <c r="N11" s="90">
        <f>ROUND(MIN(H11,J11,K11,L11),2)</f>
        <v>42240000</v>
      </c>
      <c r="O11" s="90">
        <f>ROUND(MAX(H11,J11,K11,L11),2)</f>
        <v>54627725</v>
      </c>
      <c r="P11" s="90">
        <f>ROUND(AVERAGE(H11,J11,K11,L11),2)</f>
        <v>48928276.75</v>
      </c>
      <c r="Q11" s="90">
        <f>ROUND(AVERAGE(N11,P11),2)</f>
        <v>45584138.380000003</v>
      </c>
      <c r="R11" s="63"/>
      <c r="S11" s="94">
        <f t="shared" ref="S11" si="0">Q11</f>
        <v>45584138.380000003</v>
      </c>
      <c r="T11" s="94">
        <f t="shared" ref="T11" si="1">ROUND(S11*19%,2)</f>
        <v>8660986.2899999991</v>
      </c>
      <c r="U11" s="94">
        <f t="shared" ref="U11" si="2">ROUND(S11+T11,2)</f>
        <v>54245124.670000002</v>
      </c>
      <c r="V11" s="94">
        <f t="shared" ref="V11" si="3">ROUND(U11*$E11,2)</f>
        <v>54245124.670000002</v>
      </c>
      <c r="W11" s="95"/>
      <c r="X11" s="95"/>
    </row>
    <row r="12" spans="2:25" ht="13.5" customHeight="1">
      <c r="B12" s="82"/>
      <c r="C12" s="83"/>
      <c r="D12" s="82"/>
      <c r="E12" s="82"/>
      <c r="F12" s="79"/>
      <c r="H12" s="84"/>
      <c r="L12" s="84"/>
      <c r="N12" s="91"/>
      <c r="O12" s="91"/>
      <c r="P12" s="91"/>
      <c r="Q12" s="91"/>
      <c r="S12" s="96"/>
      <c r="T12" s="96"/>
      <c r="U12" s="96"/>
      <c r="V12" s="97"/>
    </row>
    <row r="13" spans="2:25" ht="25.5" customHeight="1">
      <c r="B13" s="109" t="s">
        <v>27</v>
      </c>
      <c r="C13" s="110"/>
      <c r="D13" s="110"/>
      <c r="E13" s="111"/>
      <c r="F13" s="79"/>
      <c r="H13" s="85">
        <f>SUM(H10:H12)</f>
        <v>91200000</v>
      </c>
      <c r="L13" s="85">
        <f>SUM(L10:L12)</f>
        <v>115328559</v>
      </c>
      <c r="N13" s="91"/>
      <c r="O13" s="91"/>
      <c r="P13" s="91"/>
      <c r="Q13" s="91"/>
      <c r="S13" s="96"/>
      <c r="T13" s="96"/>
      <c r="U13" s="96"/>
      <c r="V13" s="98">
        <f>ROUND(SUM(V10:V12),2)</f>
        <v>117002614.90000001</v>
      </c>
      <c r="Y13" s="103"/>
    </row>
    <row r="14" spans="2:25" ht="29.1" customHeight="1">
      <c r="B14" s="79"/>
      <c r="C14" s="79"/>
      <c r="D14" s="79"/>
      <c r="E14" s="79"/>
      <c r="F14" s="79"/>
      <c r="H14" s="84"/>
      <c r="L14" s="84"/>
      <c r="T14" s="96"/>
      <c r="U14" s="96"/>
      <c r="V14" s="97"/>
      <c r="Y14" s="63" t="s">
        <v>28</v>
      </c>
    </row>
    <row r="15" spans="2:25" ht="15">
      <c r="B15" s="82"/>
      <c r="C15" s="82"/>
      <c r="D15" s="82"/>
      <c r="E15" s="82"/>
      <c r="F15" s="79"/>
      <c r="H15" s="84"/>
      <c r="L15" s="84"/>
      <c r="S15" s="113"/>
      <c r="T15" s="99"/>
      <c r="U15" s="99"/>
      <c r="V15" s="99"/>
    </row>
    <row r="16" spans="2:25" ht="24.95" customHeight="1">
      <c r="B16" s="24" t="s">
        <v>29</v>
      </c>
      <c r="S16" s="113"/>
      <c r="T16" s="100"/>
      <c r="U16" s="101"/>
      <c r="V16" s="102"/>
    </row>
    <row r="17" spans="2:16" ht="15">
      <c r="B17" s="24" t="s">
        <v>30</v>
      </c>
      <c r="D17" s="63"/>
      <c r="E17" s="86"/>
      <c r="H17" s="63"/>
      <c r="L17" s="63"/>
      <c r="P17" s="92"/>
    </row>
    <row r="18" spans="2:16" ht="15">
      <c r="B18" s="24"/>
      <c r="D18" s="63"/>
      <c r="E18" s="86"/>
      <c r="H18" s="63"/>
      <c r="L18" s="63"/>
    </row>
    <row r="19" spans="2:16" ht="26.25" customHeight="1"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</row>
    <row r="20" spans="2:16" ht="26.25" customHeight="1"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</row>
    <row r="21" spans="2:16" ht="26.25" customHeight="1"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</row>
    <row r="22" spans="2:16" ht="26.25" customHeight="1"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</row>
    <row r="23" spans="2:16" ht="26.25" customHeight="1"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</row>
    <row r="24" spans="2:16" ht="26.25" customHeight="1"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</row>
    <row r="25" spans="2:16" ht="15">
      <c r="B25" s="87"/>
    </row>
  </sheetData>
  <mergeCells count="16">
    <mergeCell ref="S15:S16"/>
    <mergeCell ref="B19:E24"/>
    <mergeCell ref="B2:C3"/>
    <mergeCell ref="F19:L24"/>
    <mergeCell ref="B8:E8"/>
    <mergeCell ref="S8:V8"/>
    <mergeCell ref="B13:E13"/>
    <mergeCell ref="N7:N8"/>
    <mergeCell ref="O7:O8"/>
    <mergeCell ref="P7:P8"/>
    <mergeCell ref="Q7:Q8"/>
    <mergeCell ref="B1:V1"/>
    <mergeCell ref="D2:V2"/>
    <mergeCell ref="D3:V3"/>
    <mergeCell ref="N5:Q5"/>
    <mergeCell ref="N6:Q6"/>
  </mergeCells>
  <pageMargins left="0.7" right="0.7" top="0.75" bottom="0.75" header="0.3" footer="0.3"/>
  <pageSetup scale="76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showGridLines="0" topLeftCell="B4" zoomScale="129" zoomScaleNormal="129" workbookViewId="0">
      <selection activeCell="B7" sqref="B7:B8"/>
    </sheetView>
  </sheetViews>
  <sheetFormatPr baseColWidth="10" defaultColWidth="11.5703125" defaultRowHeight="16.5"/>
  <cols>
    <col min="1" max="1" width="8.5703125" style="3" customWidth="1"/>
    <col min="2" max="2" width="41.28515625" style="4" customWidth="1"/>
    <col min="3" max="3" width="15.7109375" style="5" customWidth="1"/>
    <col min="4" max="4" width="11.5703125" style="3"/>
    <col min="5" max="5" width="2.140625" style="3" customWidth="1"/>
    <col min="6" max="6" width="20.28515625" style="30" customWidth="1"/>
    <col min="7" max="7" width="2" style="3" customWidth="1"/>
    <col min="8" max="8" width="11.85546875" style="30" customWidth="1"/>
    <col min="9" max="9" width="11.7109375" style="30" customWidth="1"/>
    <col min="10" max="10" width="1.85546875" style="3" customWidth="1"/>
    <col min="11" max="11" width="17" style="3" customWidth="1"/>
    <col min="12" max="12" width="13" style="3" customWidth="1"/>
    <col min="13" max="13" width="17" style="3" customWidth="1"/>
    <col min="14" max="14" width="13.7109375" style="3" customWidth="1"/>
    <col min="15" max="16384" width="11.5703125" style="3"/>
  </cols>
  <sheetData>
    <row r="1" spans="1:19" ht="31.5" customHeight="1">
      <c r="A1" s="116" t="s">
        <v>31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1:19" ht="33" customHeight="1">
      <c r="A2" s="125"/>
      <c r="B2" s="126"/>
      <c r="C2" s="116" t="s">
        <v>32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9" ht="48" customHeight="1">
      <c r="A3" s="126"/>
      <c r="B3" s="126"/>
      <c r="C3" s="117" t="s">
        <v>2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43"/>
      <c r="O3" s="43"/>
      <c r="P3" s="43"/>
      <c r="Q3" s="43"/>
      <c r="R3" s="43"/>
      <c r="S3" s="43"/>
    </row>
    <row r="4" spans="1:19" ht="32.25" customHeight="1">
      <c r="A4"/>
      <c r="B4" s="48"/>
      <c r="C4" s="49"/>
      <c r="D4" s="49"/>
      <c r="E4" s="49"/>
      <c r="F4" s="49"/>
      <c r="H4" s="49"/>
      <c r="I4" s="49"/>
    </row>
    <row r="5" spans="1:19" ht="54" customHeight="1">
      <c r="A5" s="118" t="s">
        <v>6</v>
      </c>
      <c r="B5" s="118"/>
      <c r="C5" s="118"/>
      <c r="D5" s="118"/>
      <c r="E5" s="50"/>
      <c r="F5" s="51" t="s">
        <v>33</v>
      </c>
      <c r="H5" s="52" t="s">
        <v>34</v>
      </c>
      <c r="I5" s="52" t="s">
        <v>35</v>
      </c>
      <c r="K5" s="119" t="s">
        <v>36</v>
      </c>
      <c r="L5" s="120"/>
      <c r="M5" s="120"/>
    </row>
    <row r="6" spans="1:19" ht="32.25" customHeight="1">
      <c r="A6" s="33" t="s">
        <v>13</v>
      </c>
      <c r="B6" s="33" t="s">
        <v>14</v>
      </c>
      <c r="C6" s="34" t="s">
        <v>15</v>
      </c>
      <c r="D6" s="53" t="s">
        <v>37</v>
      </c>
      <c r="E6" s="10"/>
      <c r="F6" s="11" t="s">
        <v>5</v>
      </c>
      <c r="H6" s="54">
        <v>1.2445999999999999</v>
      </c>
      <c r="I6" s="54">
        <v>1.5572999999999999</v>
      </c>
      <c r="K6" s="9" t="s">
        <v>5</v>
      </c>
      <c r="L6" s="9" t="s">
        <v>38</v>
      </c>
      <c r="M6" s="9" t="s">
        <v>23</v>
      </c>
    </row>
    <row r="7" spans="1:19" ht="42.75">
      <c r="A7" s="12">
        <v>1</v>
      </c>
      <c r="B7" s="13" t="s">
        <v>24</v>
      </c>
      <c r="C7" s="14" t="s">
        <v>25</v>
      </c>
      <c r="D7" s="15">
        <v>1</v>
      </c>
      <c r="E7" s="22"/>
      <c r="F7" s="55">
        <v>28564300</v>
      </c>
      <c r="H7" s="121">
        <f>ROUND(($I$6/$H$6)*F7,2)</f>
        <v>35740948.409999996</v>
      </c>
      <c r="I7" s="122"/>
      <c r="K7" s="59">
        <f>H7</f>
        <v>35740948.409999996</v>
      </c>
      <c r="L7" s="59">
        <f>ROUND(K7*19%,2)</f>
        <v>6790780.2000000002</v>
      </c>
      <c r="M7" s="59">
        <f>ROUND((K7+L7)*D7,2)</f>
        <v>42531728.609999999</v>
      </c>
    </row>
    <row r="8" spans="1:19" ht="33.950000000000003" customHeight="1">
      <c r="A8" s="12">
        <v>2</v>
      </c>
      <c r="B8" s="13" t="s">
        <v>26</v>
      </c>
      <c r="C8" s="14" t="s">
        <v>25</v>
      </c>
      <c r="D8" s="18">
        <v>1</v>
      </c>
      <c r="E8" s="22"/>
      <c r="F8" s="55">
        <v>2487100</v>
      </c>
      <c r="H8" s="121">
        <f>ROUND(($I$6/$H$6)*F8,2)</f>
        <v>3111972.38</v>
      </c>
      <c r="I8" s="122"/>
      <c r="K8" s="59">
        <f t="shared" ref="K8" si="0">H8</f>
        <v>3111972.38</v>
      </c>
      <c r="L8" s="59">
        <f t="shared" ref="L8" si="1">ROUND(K8*19%,2)</f>
        <v>591274.75</v>
      </c>
      <c r="M8" s="59">
        <f t="shared" ref="M8" si="2">ROUND((K8+L8)*D8,2)</f>
        <v>3703247.13</v>
      </c>
    </row>
    <row r="9" spans="1:19" ht="32.25" customHeight="1">
      <c r="A9" s="19"/>
      <c r="B9" s="56"/>
      <c r="C9" s="56"/>
      <c r="D9" s="56"/>
      <c r="E9" s="22"/>
      <c r="F9" s="57"/>
      <c r="H9" s="58"/>
      <c r="I9" s="58"/>
      <c r="K9" s="123"/>
      <c r="L9" s="23"/>
      <c r="M9" s="23"/>
    </row>
    <row r="10" spans="1:19" ht="17.25" customHeight="1">
      <c r="B10" s="24" t="s">
        <v>29</v>
      </c>
      <c r="C10" s="4"/>
      <c r="D10" s="5"/>
      <c r="F10" s="3"/>
      <c r="G10" s="30"/>
      <c r="H10" s="3"/>
      <c r="K10" s="123"/>
      <c r="L10" s="26"/>
      <c r="M10" s="26"/>
    </row>
    <row r="11" spans="1:19">
      <c r="B11" s="24" t="s">
        <v>30</v>
      </c>
      <c r="C11" s="4"/>
      <c r="E11" s="27"/>
      <c r="F11" s="3"/>
      <c r="H11" s="3"/>
      <c r="I11" s="3"/>
      <c r="K11" s="123"/>
      <c r="L11" s="26"/>
      <c r="M11" s="26"/>
    </row>
    <row r="12" spans="1:19">
      <c r="B12" s="124"/>
      <c r="C12" s="124"/>
      <c r="D12" s="124"/>
      <c r="E12" s="124"/>
    </row>
    <row r="13" spans="1:19">
      <c r="B13" s="124"/>
      <c r="C13" s="124"/>
      <c r="D13" s="124"/>
      <c r="E13" s="124"/>
    </row>
    <row r="14" spans="1:19">
      <c r="B14" s="124"/>
      <c r="C14" s="124"/>
      <c r="D14" s="124"/>
      <c r="E14" s="124"/>
      <c r="M14" s="60"/>
    </row>
    <row r="15" spans="1:19">
      <c r="B15" s="124"/>
      <c r="C15" s="124"/>
      <c r="D15" s="124"/>
      <c r="E15" s="124"/>
    </row>
    <row r="16" spans="1:19">
      <c r="B16" s="124"/>
      <c r="C16" s="124"/>
      <c r="D16" s="124"/>
      <c r="E16" s="124"/>
    </row>
    <row r="17" spans="2:5">
      <c r="B17" s="124"/>
      <c r="C17" s="124"/>
      <c r="D17" s="124"/>
      <c r="E17" s="124"/>
    </row>
  </sheetData>
  <mergeCells count="10">
    <mergeCell ref="H7:I7"/>
    <mergeCell ref="H8:I8"/>
    <mergeCell ref="K9:K11"/>
    <mergeCell ref="B12:E17"/>
    <mergeCell ref="A2:B3"/>
    <mergeCell ref="A1:M1"/>
    <mergeCell ref="C2:M2"/>
    <mergeCell ref="C3:M3"/>
    <mergeCell ref="A5:D5"/>
    <mergeCell ref="K5:M5"/>
  </mergeCells>
  <pageMargins left="0.7" right="0.7" top="0.75" bottom="0.75" header="0.3" footer="0.3"/>
  <pageSetup scale="76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2"/>
  <sheetViews>
    <sheetView showGridLines="0" topLeftCell="B1" workbookViewId="0">
      <selection activeCell="K13" sqref="K13"/>
    </sheetView>
  </sheetViews>
  <sheetFormatPr baseColWidth="10" defaultColWidth="11.5703125" defaultRowHeight="16.5"/>
  <cols>
    <col min="1" max="1" width="8.5703125" style="3" customWidth="1"/>
    <col min="2" max="2" width="64.85546875" style="4" customWidth="1"/>
    <col min="3" max="3" width="15.7109375" style="5" customWidth="1"/>
    <col min="4" max="4" width="9" style="3" customWidth="1"/>
    <col min="5" max="5" width="2" style="3" customWidth="1"/>
    <col min="6" max="6" width="14" style="25" customWidth="1"/>
    <col min="7" max="7" width="1.7109375" style="3" customWidth="1"/>
    <col min="8" max="8" width="13.85546875" style="25" customWidth="1"/>
    <col min="9" max="9" width="1.7109375" style="3" customWidth="1"/>
    <col min="10" max="10" width="13" style="3" customWidth="1"/>
    <col min="11" max="12" width="14" style="3" customWidth="1"/>
    <col min="13" max="13" width="19.85546875" style="3" customWidth="1"/>
    <col min="14" max="16384" width="11.5703125" style="3"/>
  </cols>
  <sheetData>
    <row r="1" spans="1:19" ht="31.5" customHeight="1">
      <c r="A1" s="116" t="s">
        <v>39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1:19" ht="24" customHeight="1">
      <c r="A2" s="131"/>
      <c r="B2" s="132"/>
      <c r="C2" s="116" t="s">
        <v>40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19" ht="101.25" customHeight="1">
      <c r="A3" s="132"/>
      <c r="B3" s="132"/>
      <c r="C3" s="117" t="s">
        <v>2</v>
      </c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43"/>
      <c r="O3" s="43"/>
      <c r="P3" s="43"/>
      <c r="Q3" s="43"/>
      <c r="R3" s="43"/>
      <c r="S3" s="43"/>
    </row>
    <row r="4" spans="1:19" ht="24.75" customHeight="1">
      <c r="A4" s="6"/>
      <c r="B4" s="7"/>
      <c r="D4" s="5"/>
      <c r="E4" s="5"/>
      <c r="I4" s="5"/>
    </row>
    <row r="5" spans="1:19" s="1" customFormat="1" ht="39" customHeight="1">
      <c r="A5" s="118" t="s">
        <v>6</v>
      </c>
      <c r="B5" s="118"/>
      <c r="C5" s="118"/>
      <c r="D5" s="118"/>
      <c r="E5" s="8"/>
      <c r="F5" s="32" t="s">
        <v>41</v>
      </c>
      <c r="G5" s="8"/>
      <c r="H5" s="32" t="s">
        <v>32</v>
      </c>
      <c r="I5" s="8"/>
      <c r="J5" s="127" t="s">
        <v>42</v>
      </c>
      <c r="K5" s="127"/>
      <c r="L5" s="127"/>
      <c r="M5" s="127"/>
    </row>
    <row r="6" spans="1:19" s="2" customFormat="1" ht="54.75" customHeight="1">
      <c r="A6" s="33" t="s">
        <v>13</v>
      </c>
      <c r="B6" s="33" t="s">
        <v>14</v>
      </c>
      <c r="C6" s="34" t="s">
        <v>15</v>
      </c>
      <c r="D6" s="34" t="s">
        <v>16</v>
      </c>
      <c r="E6" s="10"/>
      <c r="F6" s="35" t="s">
        <v>5</v>
      </c>
      <c r="G6" s="36"/>
      <c r="H6" s="35" t="s">
        <v>5</v>
      </c>
      <c r="I6" s="10"/>
      <c r="J6" s="44" t="s">
        <v>5</v>
      </c>
      <c r="K6" s="44" t="s">
        <v>21</v>
      </c>
      <c r="L6" s="44" t="s">
        <v>22</v>
      </c>
      <c r="M6" s="44" t="s">
        <v>23</v>
      </c>
    </row>
    <row r="7" spans="1:19" s="2" customFormat="1" ht="33.950000000000003" customHeight="1">
      <c r="A7" s="12">
        <v>1</v>
      </c>
      <c r="B7" s="13" t="s">
        <v>24</v>
      </c>
      <c r="C7" s="14" t="s">
        <v>25</v>
      </c>
      <c r="D7" s="15">
        <v>1</v>
      </c>
      <c r="E7" s="37"/>
      <c r="F7" s="38">
        <f>'ANEXO 1'!Q10</f>
        <v>52737386.75</v>
      </c>
      <c r="G7" s="39"/>
      <c r="H7" s="38" cm="1">
        <f t="array" ref="H7:I7">'ANEXO 2'!$H$7:$I$7</f>
        <v>35740948.409999996</v>
      </c>
      <c r="I7" s="45">
        <v>0</v>
      </c>
      <c r="J7" s="17">
        <f>ROUND(AVERAGE(F7),2)</f>
        <v>52737386.75</v>
      </c>
      <c r="K7" s="17">
        <f t="shared" ref="K7" si="0">ROUND(J7*19%,2)</f>
        <v>10020103.48</v>
      </c>
      <c r="L7" s="17">
        <f t="shared" ref="L7" si="1">ROUND(J7+K7,2)</f>
        <v>62757490.229999997</v>
      </c>
      <c r="M7" s="17">
        <f>ROUND(L7*D7,2)</f>
        <v>62757490.229999997</v>
      </c>
    </row>
    <row r="8" spans="1:19" s="2" customFormat="1" ht="33.950000000000003" customHeight="1">
      <c r="A8" s="12">
        <v>2</v>
      </c>
      <c r="B8" s="13" t="s">
        <v>26</v>
      </c>
      <c r="C8" s="14" t="s">
        <v>25</v>
      </c>
      <c r="D8" s="18">
        <v>1</v>
      </c>
      <c r="E8" s="37"/>
      <c r="F8" s="38">
        <f>'ANEXO 1'!Q11</f>
        <v>45584138.380000003</v>
      </c>
      <c r="G8" s="39"/>
      <c r="H8" s="38" cm="1">
        <f t="array" ref="H8:I8">'ANEXO 2'!$H$8:$I$8</f>
        <v>3111972.38</v>
      </c>
      <c r="I8" s="45">
        <v>0</v>
      </c>
      <c r="J8" s="17">
        <f>ROUND(AVERAGE(F8),2)</f>
        <v>45584138.380000003</v>
      </c>
      <c r="K8" s="17">
        <f t="shared" ref="K8" si="2">ROUND(J8*19%,2)</f>
        <v>8660986.2899999991</v>
      </c>
      <c r="L8" s="17">
        <f t="shared" ref="L8" si="3">ROUND(J8+K8,2)</f>
        <v>54245124.670000002</v>
      </c>
      <c r="M8" s="17">
        <f t="shared" ref="M8" si="4">ROUND(L8*D8,2)</f>
        <v>54245124.670000002</v>
      </c>
    </row>
    <row r="9" spans="1:19" s="2" customFormat="1">
      <c r="A9" s="19"/>
      <c r="B9" s="40"/>
      <c r="C9" s="6"/>
      <c r="D9" s="40"/>
      <c r="E9" s="16"/>
      <c r="F9" s="41"/>
      <c r="G9" s="42"/>
      <c r="H9" s="41"/>
      <c r="I9" s="46"/>
      <c r="J9" s="47"/>
      <c r="K9" s="47"/>
      <c r="L9" s="47"/>
      <c r="M9" s="47"/>
    </row>
    <row r="10" spans="1:19" ht="23.1" customHeight="1">
      <c r="A10" s="19"/>
      <c r="B10" s="20"/>
      <c r="C10" s="19"/>
      <c r="D10" s="19"/>
    </row>
    <row r="11" spans="1:19">
      <c r="A11" s="128" t="s">
        <v>27</v>
      </c>
      <c r="B11" s="129"/>
      <c r="C11" s="129"/>
      <c r="D11" s="130"/>
      <c r="M11" s="31">
        <f>+SUM(M7:M8)</f>
        <v>117002614.90000001</v>
      </c>
    </row>
    <row r="12" spans="1:19">
      <c r="A12" s="22"/>
      <c r="B12" s="22"/>
      <c r="C12" s="22"/>
      <c r="D12" s="22"/>
      <c r="J12" s="123"/>
      <c r="K12" s="23"/>
      <c r="L12" s="23"/>
    </row>
    <row r="13" spans="1:19">
      <c r="J13" s="123"/>
      <c r="K13" s="26"/>
      <c r="L13" s="26"/>
    </row>
    <row r="14" spans="1:19">
      <c r="B14" s="24" t="s">
        <v>29</v>
      </c>
      <c r="J14" s="123"/>
      <c r="K14" s="26"/>
      <c r="L14" s="26"/>
    </row>
    <row r="15" spans="1:19">
      <c r="B15" s="24" t="s">
        <v>30</v>
      </c>
      <c r="C15" s="4"/>
      <c r="E15" s="27"/>
      <c r="F15" s="3"/>
      <c r="H15" s="3"/>
    </row>
    <row r="16" spans="1:19" ht="26.25" customHeight="1">
      <c r="B16" s="124"/>
      <c r="C16" s="124"/>
      <c r="D16" s="124"/>
      <c r="E16" s="124"/>
      <c r="F16" s="124"/>
      <c r="G16" s="124"/>
      <c r="H16" s="124"/>
      <c r="I16" s="124"/>
      <c r="K16" s="30"/>
      <c r="L16" s="30"/>
      <c r="M16" s="30"/>
      <c r="N16" s="30"/>
      <c r="O16" s="30"/>
      <c r="P16" s="30"/>
    </row>
    <row r="17" spans="2:16" ht="26.25" customHeight="1">
      <c r="B17" s="124"/>
      <c r="C17" s="124"/>
      <c r="D17" s="124"/>
      <c r="E17" s="124"/>
      <c r="F17" s="124"/>
      <c r="G17" s="124"/>
      <c r="H17" s="124"/>
      <c r="I17" s="124"/>
      <c r="K17" s="30"/>
      <c r="L17" s="30"/>
      <c r="M17" s="30"/>
      <c r="N17" s="30"/>
      <c r="O17" s="30"/>
      <c r="P17" s="30"/>
    </row>
    <row r="18" spans="2:16" ht="26.25" customHeight="1">
      <c r="B18" s="124"/>
      <c r="C18" s="124"/>
      <c r="D18" s="124"/>
      <c r="E18" s="124"/>
      <c r="F18" s="124"/>
      <c r="G18" s="124"/>
      <c r="H18" s="124"/>
      <c r="I18" s="124"/>
      <c r="K18" s="30"/>
      <c r="L18" s="30"/>
      <c r="M18" s="30"/>
      <c r="N18" s="30"/>
      <c r="O18" s="30"/>
      <c r="P18" s="30"/>
    </row>
    <row r="19" spans="2:16" ht="26.25" customHeight="1">
      <c r="B19" s="124"/>
      <c r="C19" s="124"/>
      <c r="D19" s="124"/>
      <c r="E19" s="124"/>
      <c r="F19" s="124"/>
      <c r="G19" s="124"/>
      <c r="H19" s="124"/>
      <c r="I19" s="124"/>
      <c r="K19" s="30"/>
      <c r="L19" s="30"/>
      <c r="M19" s="30"/>
      <c r="N19" s="30"/>
      <c r="O19" s="30"/>
      <c r="P19" s="30"/>
    </row>
    <row r="20" spans="2:16" ht="26.25" customHeight="1">
      <c r="B20" s="124"/>
      <c r="C20" s="124"/>
      <c r="D20" s="124"/>
      <c r="E20" s="124"/>
      <c r="F20" s="124"/>
      <c r="G20" s="124"/>
      <c r="H20" s="124"/>
      <c r="I20" s="124"/>
      <c r="K20" s="30"/>
      <c r="L20" s="30"/>
      <c r="M20" s="30"/>
      <c r="N20" s="30"/>
      <c r="O20" s="30"/>
      <c r="P20" s="30"/>
    </row>
    <row r="21" spans="2:16" ht="26.25" customHeight="1">
      <c r="B21" s="124"/>
      <c r="C21" s="124"/>
      <c r="D21" s="124"/>
      <c r="E21" s="124"/>
      <c r="F21" s="124"/>
      <c r="G21" s="124"/>
      <c r="H21" s="124"/>
      <c r="I21" s="124"/>
      <c r="K21" s="30"/>
      <c r="L21" s="30"/>
      <c r="M21" s="30"/>
      <c r="N21" s="30"/>
      <c r="O21" s="30"/>
      <c r="P21" s="30"/>
    </row>
    <row r="22" spans="2:16">
      <c r="B22" s="29"/>
      <c r="C22" s="4"/>
      <c r="D22" s="5"/>
      <c r="F22" s="3"/>
      <c r="G22" s="30"/>
      <c r="H22" s="3"/>
      <c r="I22" s="30"/>
      <c r="K22" s="30"/>
      <c r="L22" s="30"/>
      <c r="M22" s="30"/>
      <c r="N22" s="30"/>
      <c r="O22" s="30"/>
      <c r="P22" s="30"/>
    </row>
  </sheetData>
  <mergeCells count="10">
    <mergeCell ref="A11:D11"/>
    <mergeCell ref="J12:J14"/>
    <mergeCell ref="A2:B3"/>
    <mergeCell ref="B16:E21"/>
    <mergeCell ref="F16:I21"/>
    <mergeCell ref="A1:M1"/>
    <mergeCell ref="C2:M2"/>
    <mergeCell ref="C3:M3"/>
    <mergeCell ref="A5:D5"/>
    <mergeCell ref="J5:M5"/>
  </mergeCells>
  <pageMargins left="0.7" right="0.7" top="0.75" bottom="0.75" header="0.3" footer="0.3"/>
  <pageSetup scale="76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showGridLines="0" tabSelected="1" zoomScale="118" zoomScaleNormal="118" workbookViewId="0">
      <selection activeCell="F10" sqref="F10"/>
    </sheetView>
  </sheetViews>
  <sheetFormatPr baseColWidth="10" defaultColWidth="11.5703125" defaultRowHeight="16.5"/>
  <cols>
    <col min="1" max="1" width="8.5703125" style="3" customWidth="1"/>
    <col min="2" max="2" width="63.140625" style="4" customWidth="1"/>
    <col min="3" max="3" width="13.85546875" style="5" customWidth="1"/>
    <col min="4" max="4" width="9" style="3" customWidth="1"/>
    <col min="5" max="5" width="2" style="3" customWidth="1"/>
    <col min="6" max="6" width="14.140625" style="3" customWidth="1"/>
    <col min="7" max="9" width="14" style="3" customWidth="1"/>
    <col min="10" max="16384" width="11.5703125" style="3"/>
  </cols>
  <sheetData>
    <row r="1" spans="1:9" ht="31.5" customHeight="1">
      <c r="A1" s="116" t="s">
        <v>43</v>
      </c>
      <c r="B1" s="116"/>
      <c r="C1" s="116"/>
      <c r="D1" s="116"/>
      <c r="E1" s="116"/>
      <c r="F1" s="116"/>
      <c r="G1" s="116"/>
      <c r="H1" s="116"/>
      <c r="I1" s="116"/>
    </row>
    <row r="2" spans="1:9" ht="24" customHeight="1">
      <c r="A2" s="131"/>
      <c r="B2" s="132"/>
      <c r="C2" s="116" t="s">
        <v>44</v>
      </c>
      <c r="D2" s="116"/>
      <c r="E2" s="116"/>
      <c r="F2" s="116"/>
      <c r="G2" s="116"/>
      <c r="H2" s="116"/>
      <c r="I2" s="116"/>
    </row>
    <row r="3" spans="1:9" ht="54" customHeight="1">
      <c r="A3" s="132"/>
      <c r="B3" s="132"/>
      <c r="C3" s="133" t="s">
        <v>2</v>
      </c>
      <c r="D3" s="134"/>
      <c r="E3" s="134"/>
      <c r="F3" s="134"/>
      <c r="G3" s="134"/>
      <c r="H3" s="134"/>
      <c r="I3" s="135"/>
    </row>
    <row r="4" spans="1:9" ht="24.75" customHeight="1">
      <c r="A4" s="6"/>
      <c r="B4" s="7"/>
      <c r="D4" s="5"/>
      <c r="E4" s="5"/>
    </row>
    <row r="5" spans="1:9" s="1" customFormat="1" ht="36" customHeight="1">
      <c r="A5" s="118" t="s">
        <v>6</v>
      </c>
      <c r="B5" s="118"/>
      <c r="C5" s="118"/>
      <c r="D5" s="118"/>
      <c r="E5" s="8"/>
      <c r="F5" s="127" t="s">
        <v>42</v>
      </c>
      <c r="G5" s="127"/>
      <c r="H5" s="127"/>
      <c r="I5" s="127"/>
    </row>
    <row r="6" spans="1:9" s="2" customFormat="1" ht="54.75" customHeight="1">
      <c r="A6" s="9" t="s">
        <v>13</v>
      </c>
      <c r="B6" s="9" t="s">
        <v>14</v>
      </c>
      <c r="C6" s="9" t="s">
        <v>15</v>
      </c>
      <c r="D6" s="9" t="s">
        <v>16</v>
      </c>
      <c r="E6" s="10"/>
      <c r="F6" s="11" t="s">
        <v>5</v>
      </c>
      <c r="G6" s="11" t="s">
        <v>21</v>
      </c>
      <c r="H6" s="11" t="s">
        <v>22</v>
      </c>
      <c r="I6" s="11" t="s">
        <v>23</v>
      </c>
    </row>
    <row r="7" spans="1:9" s="2" customFormat="1" ht="54.75" customHeight="1">
      <c r="A7" s="12">
        <v>1</v>
      </c>
      <c r="B7" s="13" t="s">
        <v>24</v>
      </c>
      <c r="C7" s="14" t="s">
        <v>25</v>
      </c>
      <c r="D7" s="15">
        <v>1</v>
      </c>
      <c r="E7" s="16"/>
      <c r="F7" s="17">
        <f>'ANEXO 3'!J7</f>
        <v>52737386.75</v>
      </c>
      <c r="G7" s="17">
        <f t="shared" ref="G7" si="0">ROUND(F7*19%,2)</f>
        <v>10020103.48</v>
      </c>
      <c r="H7" s="17">
        <f t="shared" ref="H7" si="1">ROUND(F7+G7,2)</f>
        <v>62757490.229999997</v>
      </c>
      <c r="I7" s="17">
        <f>ROUND(H7*D7,2)</f>
        <v>62757490.229999997</v>
      </c>
    </row>
    <row r="8" spans="1:9" s="2" customFormat="1" ht="54.75" customHeight="1">
      <c r="A8" s="12">
        <v>2</v>
      </c>
      <c r="B8" s="13" t="s">
        <v>26</v>
      </c>
      <c r="C8" s="14" t="s">
        <v>25</v>
      </c>
      <c r="D8" s="18">
        <v>1</v>
      </c>
      <c r="E8" s="16"/>
      <c r="F8" s="17">
        <f>'ANEXO 3'!J8</f>
        <v>45584138.380000003</v>
      </c>
      <c r="G8" s="17">
        <f t="shared" ref="G8" si="2">ROUND(F8*19%,2)</f>
        <v>8660986.2899999991</v>
      </c>
      <c r="H8" s="17">
        <f t="shared" ref="H8" si="3">ROUND(F8+G8,2)</f>
        <v>54245124.670000002</v>
      </c>
      <c r="I8" s="17">
        <f t="shared" ref="I8" si="4">ROUND(H8*D8,2)</f>
        <v>54245124.670000002</v>
      </c>
    </row>
    <row r="9" spans="1:9" ht="42.95" customHeight="1">
      <c r="A9" s="19"/>
      <c r="B9" s="20"/>
      <c r="C9" s="19"/>
      <c r="D9" s="19"/>
    </row>
    <row r="10" spans="1:9">
      <c r="A10" s="136" t="s">
        <v>27</v>
      </c>
      <c r="B10" s="136"/>
      <c r="C10" s="136"/>
      <c r="D10" s="136"/>
      <c r="F10" s="21"/>
      <c r="I10" s="31">
        <f>SUM(I7:I8)</f>
        <v>117002614.90000001</v>
      </c>
    </row>
    <row r="11" spans="1:9">
      <c r="A11" s="22"/>
      <c r="B11" s="22"/>
      <c r="C11" s="22"/>
      <c r="D11" s="22"/>
    </row>
    <row r="12" spans="1:9">
      <c r="G12" s="123"/>
      <c r="H12" s="23"/>
      <c r="I12" s="23"/>
    </row>
    <row r="13" spans="1:9">
      <c r="B13" s="24" t="s">
        <v>29</v>
      </c>
      <c r="F13" s="25"/>
      <c r="G13" s="123"/>
      <c r="H13" s="26"/>
      <c r="I13" s="26"/>
    </row>
    <row r="14" spans="1:9">
      <c r="B14" s="24" t="s">
        <v>30</v>
      </c>
      <c r="C14" s="4"/>
      <c r="E14" s="27"/>
      <c r="G14" s="28"/>
      <c r="H14" s="26"/>
      <c r="I14" s="26"/>
    </row>
    <row r="15" spans="1:9" ht="22.5" customHeight="1">
      <c r="B15" s="124"/>
      <c r="C15" s="124"/>
      <c r="D15" s="124"/>
      <c r="E15" s="124"/>
      <c r="F15" s="124"/>
      <c r="G15" s="124"/>
      <c r="H15" s="124"/>
      <c r="I15" s="124"/>
    </row>
    <row r="16" spans="1:9" ht="22.5" customHeight="1">
      <c r="B16" s="124"/>
      <c r="C16" s="124"/>
      <c r="D16" s="124"/>
      <c r="E16" s="124"/>
      <c r="F16" s="124"/>
      <c r="G16" s="124"/>
      <c r="H16" s="124"/>
      <c r="I16" s="124"/>
    </row>
    <row r="17" spans="2:9" ht="22.5" customHeight="1">
      <c r="B17" s="124"/>
      <c r="C17" s="124"/>
      <c r="D17" s="124"/>
      <c r="E17" s="124"/>
      <c r="F17" s="124"/>
      <c r="G17" s="124"/>
      <c r="H17" s="124"/>
      <c r="I17" s="124"/>
    </row>
    <row r="18" spans="2:9" ht="22.5" customHeight="1">
      <c r="B18" s="124"/>
      <c r="C18" s="124"/>
      <c r="D18" s="124"/>
      <c r="E18" s="124"/>
      <c r="F18" s="124"/>
      <c r="G18" s="124"/>
      <c r="H18" s="124"/>
      <c r="I18" s="124"/>
    </row>
    <row r="19" spans="2:9" ht="22.5" customHeight="1">
      <c r="B19" s="124"/>
      <c r="C19" s="124"/>
      <c r="D19" s="124"/>
      <c r="E19" s="124"/>
      <c r="F19" s="124"/>
      <c r="G19" s="124"/>
      <c r="H19" s="124"/>
      <c r="I19" s="124"/>
    </row>
    <row r="20" spans="2:9" ht="22.5" customHeight="1">
      <c r="B20" s="124"/>
      <c r="C20" s="124"/>
      <c r="D20" s="124"/>
      <c r="E20" s="124"/>
      <c r="F20" s="124"/>
      <c r="G20" s="124"/>
      <c r="H20" s="124"/>
      <c r="I20" s="124"/>
    </row>
    <row r="21" spans="2:9">
      <c r="B21" s="29"/>
      <c r="C21" s="4"/>
      <c r="D21" s="5"/>
      <c r="G21" s="30"/>
      <c r="H21" s="30"/>
    </row>
  </sheetData>
  <mergeCells count="10">
    <mergeCell ref="A10:D10"/>
    <mergeCell ref="G12:G13"/>
    <mergeCell ref="A2:B3"/>
    <mergeCell ref="B15:E20"/>
    <mergeCell ref="F15:I20"/>
    <mergeCell ref="A1:I1"/>
    <mergeCell ref="C2:I2"/>
    <mergeCell ref="C3:I3"/>
    <mergeCell ref="A5:D5"/>
    <mergeCell ref="F5:I5"/>
  </mergeCells>
  <pageMargins left="0.7" right="0.7" top="0.75" bottom="0.75" header="0.3" footer="0.3"/>
  <pageSetup scale="76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</vt:lpstr>
      <vt:lpstr>ANEXO 2</vt:lpstr>
      <vt:lpstr>ANEXO 3</vt:lpstr>
      <vt:lpstr>ANEXO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Ivan Felipe Uribe Ospina</cp:lastModifiedBy>
  <cp:lastPrinted>2025-07-02T16:03:00Z</cp:lastPrinted>
  <dcterms:created xsi:type="dcterms:W3CDTF">2023-04-11T16:23:00Z</dcterms:created>
  <dcterms:modified xsi:type="dcterms:W3CDTF">2026-05-21T14:50:18Z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7C4F80B2582F4B7183698E4D9F11CCC5_13</vt:lpwstr>
  </property>
  <property fmtid="{D5CDD505-2E9C-101B-9397-08002B2CF9AE}" pid="3" name="KSOProductBuildVer">
    <vt:lpwstr>1033-12.2.0.23196</vt:lpwstr>
  </property>
</Properties>
</file>