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1. PROCESOS EMAVI\14. HERRAMIENTAS AERONAUTICA\7. DOCUMENTOS DEFINITIVOS\"/>
    </mc:Choice>
  </mc:AlternateContent>
  <xr:revisionPtr revIDLastSave="2" documentId="13_ncr:1_{2B645413-86D0-4279-818B-A8B9009C4B8F}" xr6:coauthVersionLast="47" xr6:coauthVersionMax="47" xr10:uidLastSave="{5C296B9A-1ABA-4478-9538-74C641FFFCBC}"/>
  <bookViews>
    <workbookView xWindow="-120" yWindow="-120" windowWidth="29040" windowHeight="15720" xr2:uid="{96ED1E41-4E4A-49DB-A71A-C286D2A9DCA6}"/>
  </bookViews>
  <sheets>
    <sheet name="ANALISIS FUENTES" sheetId="1" r:id="rId1"/>
    <sheet name="PRECIOS REFERENCIA" sheetId="2" r:id="rId2"/>
    <sheet name="Hoja2" sheetId="3" r:id="rId3"/>
  </sheets>
  <definedNames>
    <definedName name="_xlnm._FilterDatabase" localSheetId="1" hidden="1">'PRECIOS REFERENCIA'!$B$4:$AW$350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0" i="2" l="1"/>
  <c r="Q349" i="2"/>
  <c r="AG348" i="2"/>
  <c r="AF348" i="2"/>
  <c r="AE348" i="2"/>
  <c r="T348" i="2" s="1"/>
  <c r="U348" i="2" s="1"/>
  <c r="AD348" i="2"/>
  <c r="AC348" i="2"/>
  <c r="AB348" i="2"/>
  <c r="S348" i="2" s="1"/>
  <c r="O345" i="2"/>
  <c r="P345" i="2" s="1"/>
  <c r="O342" i="2"/>
  <c r="P342" i="2" s="1"/>
  <c r="R341" i="2"/>
  <c r="O341" i="2"/>
  <c r="P341" i="2" s="1"/>
  <c r="R338" i="2"/>
  <c r="P338" i="2"/>
  <c r="O338" i="2"/>
  <c r="O335" i="2"/>
  <c r="P335" i="2" s="1"/>
  <c r="O334" i="2"/>
  <c r="P334" i="2" s="1"/>
  <c r="AG334" i="2" s="1"/>
  <c r="O333" i="2"/>
  <c r="P333" i="2" s="1"/>
  <c r="O332" i="2"/>
  <c r="P332" i="2" s="1"/>
  <c r="O331" i="2"/>
  <c r="P331" i="2" s="1"/>
  <c r="AD331" i="2" s="1"/>
  <c r="O328" i="2"/>
  <c r="P328" i="2" s="1"/>
  <c r="AG328" i="2" s="1"/>
  <c r="O327" i="2"/>
  <c r="P327" i="2" s="1"/>
  <c r="R326" i="2"/>
  <c r="O326" i="2"/>
  <c r="P326" i="2" s="1"/>
  <c r="R325" i="2"/>
  <c r="O325" i="2"/>
  <c r="P325" i="2" s="1"/>
  <c r="O322" i="2"/>
  <c r="P322" i="2" s="1"/>
  <c r="AB322" i="2" s="1"/>
  <c r="S322" i="2" s="1"/>
  <c r="R319" i="2"/>
  <c r="O319" i="2"/>
  <c r="P319" i="2" s="1"/>
  <c r="R318" i="2"/>
  <c r="O318" i="2"/>
  <c r="P318" i="2" s="1"/>
  <c r="R315" i="2"/>
  <c r="O315" i="2"/>
  <c r="P315" i="2" s="1"/>
  <c r="AG312" i="2"/>
  <c r="AF312" i="2"/>
  <c r="AE312" i="2"/>
  <c r="T312" i="2" s="1"/>
  <c r="U312" i="2" s="1"/>
  <c r="AD312" i="2"/>
  <c r="AC312" i="2"/>
  <c r="AB312" i="2"/>
  <c r="S312" i="2" s="1"/>
  <c r="AG311" i="2"/>
  <c r="AF311" i="2"/>
  <c r="AE311" i="2"/>
  <c r="T311" i="2" s="1"/>
  <c r="U311" i="2" s="1"/>
  <c r="AD311" i="2"/>
  <c r="AC311" i="2"/>
  <c r="AB311" i="2"/>
  <c r="S311" i="2" s="1"/>
  <c r="O308" i="2"/>
  <c r="P308" i="2" s="1"/>
  <c r="O307" i="2"/>
  <c r="P307" i="2" s="1"/>
  <c r="O306" i="2"/>
  <c r="P306" i="2" s="1"/>
  <c r="R305" i="2"/>
  <c r="O305" i="2"/>
  <c r="P305" i="2" s="1"/>
  <c r="R304" i="2"/>
  <c r="O304" i="2"/>
  <c r="P304" i="2" s="1"/>
  <c r="R303" i="2"/>
  <c r="O303" i="2"/>
  <c r="P303" i="2" s="1"/>
  <c r="R302" i="2"/>
  <c r="O302" i="2"/>
  <c r="P302" i="2" s="1"/>
  <c r="R301" i="2"/>
  <c r="O301" i="2"/>
  <c r="P301" i="2" s="1"/>
  <c r="R300" i="2"/>
  <c r="O300" i="2"/>
  <c r="P300" i="2" s="1"/>
  <c r="R299" i="2"/>
  <c r="O299" i="2"/>
  <c r="P299" i="2" s="1"/>
  <c r="R298" i="2"/>
  <c r="O298" i="2"/>
  <c r="P298" i="2" s="1"/>
  <c r="R297" i="2"/>
  <c r="O297" i="2"/>
  <c r="P297" i="2" s="1"/>
  <c r="R296" i="2"/>
  <c r="O296" i="2"/>
  <c r="P296" i="2" s="1"/>
  <c r="O295" i="2"/>
  <c r="P295" i="2" s="1"/>
  <c r="AJ294" i="2"/>
  <c r="R294" i="2"/>
  <c r="O294" i="2"/>
  <c r="P294" i="2" s="1"/>
  <c r="R293" i="2"/>
  <c r="O293" i="2"/>
  <c r="P293" i="2" s="1"/>
  <c r="R292" i="2"/>
  <c r="O292" i="2"/>
  <c r="P292" i="2" s="1"/>
  <c r="R291" i="2"/>
  <c r="O291" i="2"/>
  <c r="P291" i="2" s="1"/>
  <c r="R290" i="2"/>
  <c r="O290" i="2"/>
  <c r="P290" i="2" s="1"/>
  <c r="R289" i="2"/>
  <c r="O289" i="2"/>
  <c r="P289" i="2" s="1"/>
  <c r="R288" i="2"/>
  <c r="O288" i="2"/>
  <c r="P288" i="2" s="1"/>
  <c r="R287" i="2"/>
  <c r="O287" i="2"/>
  <c r="P287" i="2" s="1"/>
  <c r="R286" i="2"/>
  <c r="O286" i="2"/>
  <c r="P286" i="2" s="1"/>
  <c r="R285" i="2"/>
  <c r="O285" i="2"/>
  <c r="P285" i="2" s="1"/>
  <c r="R284" i="2"/>
  <c r="O284" i="2"/>
  <c r="P284" i="2" s="1"/>
  <c r="R283" i="2"/>
  <c r="O283" i="2"/>
  <c r="P283" i="2" s="1"/>
  <c r="R282" i="2"/>
  <c r="O282" i="2"/>
  <c r="P282" i="2" s="1"/>
  <c r="R281" i="2"/>
  <c r="O281" i="2"/>
  <c r="P281" i="2" s="1"/>
  <c r="R280" i="2"/>
  <c r="O280" i="2"/>
  <c r="P280" i="2" s="1"/>
  <c r="R279" i="2"/>
  <c r="O279" i="2"/>
  <c r="P279" i="2" s="1"/>
  <c r="R278" i="2"/>
  <c r="O278" i="2"/>
  <c r="P278" i="2" s="1"/>
  <c r="R277" i="2"/>
  <c r="O277" i="2"/>
  <c r="P277" i="2" s="1"/>
  <c r="R276" i="2"/>
  <c r="O276" i="2"/>
  <c r="P276" i="2" s="1"/>
  <c r="R275" i="2"/>
  <c r="O275" i="2"/>
  <c r="P275" i="2" s="1"/>
  <c r="R274" i="2"/>
  <c r="O274" i="2"/>
  <c r="P274" i="2" s="1"/>
  <c r="R273" i="2"/>
  <c r="O273" i="2"/>
  <c r="P273" i="2" s="1"/>
  <c r="R272" i="2"/>
  <c r="O272" i="2"/>
  <c r="P272" i="2" s="1"/>
  <c r="R271" i="2"/>
  <c r="O271" i="2"/>
  <c r="P271" i="2" s="1"/>
  <c r="R270" i="2"/>
  <c r="O270" i="2"/>
  <c r="P270" i="2" s="1"/>
  <c r="R269" i="2"/>
  <c r="O269" i="2"/>
  <c r="P269" i="2" s="1"/>
  <c r="R268" i="2"/>
  <c r="O268" i="2"/>
  <c r="P268" i="2" s="1"/>
  <c r="R267" i="2"/>
  <c r="O267" i="2"/>
  <c r="P267" i="2" s="1"/>
  <c r="R266" i="2"/>
  <c r="O266" i="2"/>
  <c r="P266" i="2" s="1"/>
  <c r="R265" i="2"/>
  <c r="O265" i="2"/>
  <c r="P265" i="2" s="1"/>
  <c r="R264" i="2"/>
  <c r="O264" i="2"/>
  <c r="P264" i="2" s="1"/>
  <c r="R263" i="2"/>
  <c r="O263" i="2"/>
  <c r="P263" i="2" s="1"/>
  <c r="R262" i="2"/>
  <c r="O262" i="2"/>
  <c r="P262" i="2" s="1"/>
  <c r="R261" i="2"/>
  <c r="O261" i="2"/>
  <c r="P261" i="2" s="1"/>
  <c r="R260" i="2"/>
  <c r="O260" i="2"/>
  <c r="P260" i="2" s="1"/>
  <c r="R257" i="2"/>
  <c r="O257" i="2"/>
  <c r="P257" i="2" s="1"/>
  <c r="O254" i="2"/>
  <c r="P254" i="2" s="1"/>
  <c r="O253" i="2"/>
  <c r="P253" i="2" s="1"/>
  <c r="O252" i="2"/>
  <c r="P252" i="2" s="1"/>
  <c r="O251" i="2"/>
  <c r="P251" i="2" s="1"/>
  <c r="O245" i="2"/>
  <c r="P245" i="2" s="1"/>
  <c r="R244" i="2"/>
  <c r="O244" i="2"/>
  <c r="P244" i="2" s="1"/>
  <c r="R243" i="2"/>
  <c r="O243" i="2"/>
  <c r="P243" i="2" s="1"/>
  <c r="R242" i="2"/>
  <c r="O242" i="2"/>
  <c r="P242" i="2" s="1"/>
  <c r="R241" i="2"/>
  <c r="O241" i="2"/>
  <c r="P241" i="2" s="1"/>
  <c r="R240" i="2"/>
  <c r="AD240" i="2" s="1"/>
  <c r="O240" i="2"/>
  <c r="P240" i="2" s="1"/>
  <c r="R239" i="2"/>
  <c r="O239" i="2"/>
  <c r="P239" i="2" s="1"/>
  <c r="R238" i="2"/>
  <c r="O238" i="2"/>
  <c r="P238" i="2" s="1"/>
  <c r="AM237" i="2"/>
  <c r="R237" i="2"/>
  <c r="O237" i="2"/>
  <c r="P237" i="2" s="1"/>
  <c r="R236" i="2"/>
  <c r="O236" i="2"/>
  <c r="P236" i="2" s="1"/>
  <c r="R235" i="2"/>
  <c r="O235" i="2"/>
  <c r="P235" i="2" s="1"/>
  <c r="R234" i="2"/>
  <c r="O234" i="2"/>
  <c r="P234" i="2" s="1"/>
  <c r="R233" i="2"/>
  <c r="O233" i="2"/>
  <c r="P233" i="2" s="1"/>
  <c r="O227" i="2"/>
  <c r="P227" i="2" s="1"/>
  <c r="AE227" i="2" s="1"/>
  <c r="T227" i="2" s="1"/>
  <c r="U227" i="2" s="1"/>
  <c r="O226" i="2"/>
  <c r="P226" i="2" s="1"/>
  <c r="O225" i="2"/>
  <c r="P225" i="2" s="1"/>
  <c r="AD225" i="2" s="1"/>
  <c r="O224" i="2"/>
  <c r="P224" i="2" s="1"/>
  <c r="O223" i="2"/>
  <c r="P223" i="2" s="1"/>
  <c r="O222" i="2"/>
  <c r="P222" i="2" s="1"/>
  <c r="O221" i="2"/>
  <c r="P221" i="2" s="1"/>
  <c r="AE221" i="2" s="1"/>
  <c r="T221" i="2" s="1"/>
  <c r="U221" i="2" s="1"/>
  <c r="R220" i="2"/>
  <c r="O220" i="2"/>
  <c r="P220" i="2" s="1"/>
  <c r="R219" i="2"/>
  <c r="O219" i="2"/>
  <c r="P219" i="2" s="1"/>
  <c r="R218" i="2"/>
  <c r="O218" i="2"/>
  <c r="P218" i="2" s="1"/>
  <c r="R217" i="2"/>
  <c r="O217" i="2"/>
  <c r="P217" i="2" s="1"/>
  <c r="R216" i="2"/>
  <c r="O216" i="2"/>
  <c r="P216" i="2" s="1"/>
  <c r="R215" i="2"/>
  <c r="AB215" i="2" s="1"/>
  <c r="S215" i="2" s="1"/>
  <c r="O215" i="2"/>
  <c r="P215" i="2" s="1"/>
  <c r="R214" i="2"/>
  <c r="O214" i="2"/>
  <c r="P214" i="2" s="1"/>
  <c r="R213" i="2"/>
  <c r="O213" i="2"/>
  <c r="P213" i="2" s="1"/>
  <c r="R207" i="2"/>
  <c r="O207" i="2"/>
  <c r="P207" i="2" s="1"/>
  <c r="R206" i="2"/>
  <c r="O206" i="2"/>
  <c r="P206" i="2" s="1"/>
  <c r="O200" i="2"/>
  <c r="P200" i="2" s="1"/>
  <c r="O199" i="2"/>
  <c r="P199" i="2" s="1"/>
  <c r="O198" i="2"/>
  <c r="P198" i="2" s="1"/>
  <c r="R197" i="2"/>
  <c r="O197" i="2"/>
  <c r="P197" i="2" s="1"/>
  <c r="R196" i="2"/>
  <c r="O196" i="2"/>
  <c r="P196" i="2" s="1"/>
  <c r="R195" i="2"/>
  <c r="O195" i="2"/>
  <c r="P195" i="2" s="1"/>
  <c r="R194" i="2"/>
  <c r="O194" i="2"/>
  <c r="P194" i="2" s="1"/>
  <c r="R193" i="2"/>
  <c r="O193" i="2"/>
  <c r="P193" i="2" s="1"/>
  <c r="R192" i="2"/>
  <c r="O192" i="2"/>
  <c r="P192" i="2" s="1"/>
  <c r="R191" i="2"/>
  <c r="O191" i="2"/>
  <c r="P191" i="2" s="1"/>
  <c r="R190" i="2"/>
  <c r="O190" i="2"/>
  <c r="P190" i="2" s="1"/>
  <c r="R184" i="2"/>
  <c r="O184" i="2"/>
  <c r="P184" i="2" s="1"/>
  <c r="R183" i="2"/>
  <c r="O183" i="2"/>
  <c r="P183" i="2" s="1"/>
  <c r="R182" i="2"/>
  <c r="O182" i="2"/>
  <c r="P182" i="2" s="1"/>
  <c r="R181" i="2"/>
  <c r="O181" i="2"/>
  <c r="P181" i="2" s="1"/>
  <c r="R180" i="2"/>
  <c r="O180" i="2"/>
  <c r="P180" i="2" s="1"/>
  <c r="O174" i="2"/>
  <c r="P174" i="2" s="1"/>
  <c r="O173" i="2"/>
  <c r="P173" i="2" s="1"/>
  <c r="O172" i="2"/>
  <c r="P172" i="2" s="1"/>
  <c r="AD172" i="2" s="1"/>
  <c r="O171" i="2"/>
  <c r="P171" i="2" s="1"/>
  <c r="O170" i="2"/>
  <c r="P170" i="2" s="1"/>
  <c r="AG170" i="2" s="1"/>
  <c r="R169" i="2"/>
  <c r="O169" i="2"/>
  <c r="P169" i="2" s="1"/>
  <c r="R168" i="2"/>
  <c r="O168" i="2"/>
  <c r="P168" i="2" s="1"/>
  <c r="R167" i="2"/>
  <c r="O167" i="2"/>
  <c r="P167" i="2" s="1"/>
  <c r="R166" i="2"/>
  <c r="O166" i="2"/>
  <c r="P166" i="2" s="1"/>
  <c r="R165" i="2"/>
  <c r="O165" i="2"/>
  <c r="P165" i="2" s="1"/>
  <c r="R164" i="2"/>
  <c r="O164" i="2"/>
  <c r="P164" i="2" s="1"/>
  <c r="R163" i="2"/>
  <c r="O163" i="2"/>
  <c r="P163" i="2" s="1"/>
  <c r="R162" i="2"/>
  <c r="O162" i="2"/>
  <c r="P162" i="2" s="1"/>
  <c r="R161" i="2"/>
  <c r="O161" i="2"/>
  <c r="P161" i="2" s="1"/>
  <c r="R160" i="2"/>
  <c r="O160" i="2"/>
  <c r="P160" i="2" s="1"/>
  <c r="R159" i="2"/>
  <c r="O159" i="2"/>
  <c r="P159" i="2" s="1"/>
  <c r="R158" i="2"/>
  <c r="O158" i="2"/>
  <c r="P158" i="2" s="1"/>
  <c r="O157" i="2"/>
  <c r="P157" i="2" s="1"/>
  <c r="R156" i="2"/>
  <c r="O156" i="2"/>
  <c r="P156" i="2" s="1"/>
  <c r="R155" i="2"/>
  <c r="O155" i="2"/>
  <c r="P155" i="2" s="1"/>
  <c r="R154" i="2"/>
  <c r="O154" i="2"/>
  <c r="P154" i="2" s="1"/>
  <c r="R153" i="2"/>
  <c r="O153" i="2"/>
  <c r="P153" i="2" s="1"/>
  <c r="R152" i="2"/>
  <c r="O152" i="2"/>
  <c r="P152" i="2" s="1"/>
  <c r="R151" i="2"/>
  <c r="O151" i="2"/>
  <c r="P151" i="2" s="1"/>
  <c r="R150" i="2"/>
  <c r="O150" i="2"/>
  <c r="P150" i="2" s="1"/>
  <c r="R149" i="2"/>
  <c r="O149" i="2"/>
  <c r="P149" i="2" s="1"/>
  <c r="R148" i="2"/>
  <c r="O148" i="2"/>
  <c r="P148" i="2" s="1"/>
  <c r="R147" i="2"/>
  <c r="O147" i="2"/>
  <c r="P147" i="2" s="1"/>
  <c r="O146" i="2"/>
  <c r="P146" i="2" s="1"/>
  <c r="R145" i="2"/>
  <c r="O145" i="2"/>
  <c r="P145" i="2" s="1"/>
  <c r="R144" i="2"/>
  <c r="O144" i="2"/>
  <c r="P144" i="2" s="1"/>
  <c r="R143" i="2"/>
  <c r="O143" i="2"/>
  <c r="P143" i="2" s="1"/>
  <c r="R142" i="2"/>
  <c r="O142" i="2"/>
  <c r="P142" i="2" s="1"/>
  <c r="R141" i="2"/>
  <c r="O141" i="2"/>
  <c r="P141" i="2" s="1"/>
  <c r="R140" i="2"/>
  <c r="O140" i="2"/>
  <c r="P140" i="2" s="1"/>
  <c r="R139" i="2"/>
  <c r="O139" i="2"/>
  <c r="P139" i="2" s="1"/>
  <c r="R138" i="2"/>
  <c r="O138" i="2"/>
  <c r="P138" i="2" s="1"/>
  <c r="R137" i="2"/>
  <c r="O137" i="2"/>
  <c r="P137" i="2" s="1"/>
  <c r="R136" i="2"/>
  <c r="O136" i="2"/>
  <c r="P136" i="2" s="1"/>
  <c r="R135" i="2"/>
  <c r="O135" i="2"/>
  <c r="P135" i="2" s="1"/>
  <c r="R134" i="2"/>
  <c r="O134" i="2"/>
  <c r="P134" i="2" s="1"/>
  <c r="O128" i="2"/>
  <c r="P128" i="2" s="1"/>
  <c r="AB128" i="2" s="1"/>
  <c r="S128" i="2" s="1"/>
  <c r="U128" i="2" s="1"/>
  <c r="R127" i="2"/>
  <c r="O127" i="2"/>
  <c r="P127" i="2" s="1"/>
  <c r="R126" i="2"/>
  <c r="O126" i="2"/>
  <c r="P126" i="2" s="1"/>
  <c r="R125" i="2"/>
  <c r="O125" i="2"/>
  <c r="P125" i="2" s="1"/>
  <c r="R124" i="2"/>
  <c r="O124" i="2"/>
  <c r="P124" i="2" s="1"/>
  <c r="O118" i="2"/>
  <c r="P118" i="2" s="1"/>
  <c r="AC118" i="2" s="1"/>
  <c r="O117" i="2"/>
  <c r="P117" i="2" s="1"/>
  <c r="O116" i="2"/>
  <c r="P116" i="2" s="1"/>
  <c r="O115" i="2"/>
  <c r="P115" i="2" s="1"/>
  <c r="O114" i="2"/>
  <c r="P114" i="2" s="1"/>
  <c r="O113" i="2"/>
  <c r="P113" i="2" s="1"/>
  <c r="O112" i="2"/>
  <c r="P112" i="2" s="1"/>
  <c r="O111" i="2"/>
  <c r="P111" i="2" s="1"/>
  <c r="O110" i="2"/>
  <c r="P110" i="2" s="1"/>
  <c r="O109" i="2"/>
  <c r="P109" i="2" s="1"/>
  <c r="O108" i="2"/>
  <c r="P108" i="2" s="1"/>
  <c r="AG108" i="2" s="1"/>
  <c r="R107" i="2"/>
  <c r="O107" i="2"/>
  <c r="P107" i="2" s="1"/>
  <c r="R106" i="2"/>
  <c r="O106" i="2"/>
  <c r="P106" i="2" s="1"/>
  <c r="O105" i="2"/>
  <c r="P105" i="2" s="1"/>
  <c r="R104" i="2"/>
  <c r="O104" i="2"/>
  <c r="P104" i="2" s="1"/>
  <c r="R103" i="2"/>
  <c r="O103" i="2"/>
  <c r="P103" i="2" s="1"/>
  <c r="R102" i="2"/>
  <c r="O102" i="2"/>
  <c r="P102" i="2" s="1"/>
  <c r="R101" i="2"/>
  <c r="O101" i="2"/>
  <c r="P101" i="2" s="1"/>
  <c r="R100" i="2"/>
  <c r="O100" i="2"/>
  <c r="P100" i="2" s="1"/>
  <c r="R99" i="2"/>
  <c r="O99" i="2"/>
  <c r="P99" i="2" s="1"/>
  <c r="R98" i="2"/>
  <c r="O98" i="2"/>
  <c r="P98" i="2" s="1"/>
  <c r="R97" i="2"/>
  <c r="O97" i="2"/>
  <c r="P97" i="2" s="1"/>
  <c r="R96" i="2"/>
  <c r="O96" i="2"/>
  <c r="P96" i="2" s="1"/>
  <c r="R95" i="2"/>
  <c r="O95" i="2"/>
  <c r="P95" i="2" s="1"/>
  <c r="R94" i="2"/>
  <c r="O94" i="2"/>
  <c r="P94" i="2" s="1"/>
  <c r="R93" i="2"/>
  <c r="O93" i="2"/>
  <c r="P93" i="2" s="1"/>
  <c r="R92" i="2"/>
  <c r="O92" i="2"/>
  <c r="P92" i="2" s="1"/>
  <c r="R91" i="2"/>
  <c r="O91" i="2"/>
  <c r="P91" i="2" s="1"/>
  <c r="R90" i="2"/>
  <c r="O90" i="2"/>
  <c r="P90" i="2" s="1"/>
  <c r="R89" i="2"/>
  <c r="O89" i="2"/>
  <c r="P89" i="2" s="1"/>
  <c r="R88" i="2"/>
  <c r="O88" i="2"/>
  <c r="P88" i="2" s="1"/>
  <c r="R87" i="2"/>
  <c r="O87" i="2"/>
  <c r="P87" i="2" s="1"/>
  <c r="R86" i="2"/>
  <c r="O86" i="2"/>
  <c r="P86" i="2" s="1"/>
  <c r="R80" i="2"/>
  <c r="O80" i="2"/>
  <c r="P80" i="2" s="1"/>
  <c r="O74" i="2"/>
  <c r="P74" i="2" s="1"/>
  <c r="O73" i="2"/>
  <c r="P73" i="2" s="1"/>
  <c r="AB73" i="2" s="1"/>
  <c r="S73" i="2" s="1"/>
  <c r="O72" i="2"/>
  <c r="P72" i="2" s="1"/>
  <c r="AE72" i="2" s="1"/>
  <c r="T72" i="2" s="1"/>
  <c r="U72" i="2" s="1"/>
  <c r="O71" i="2"/>
  <c r="P71" i="2" s="1"/>
  <c r="AG71" i="2" s="1"/>
  <c r="O70" i="2"/>
  <c r="P70" i="2" s="1"/>
  <c r="O69" i="2"/>
  <c r="P69" i="2" s="1"/>
  <c r="AB69" i="2" s="1"/>
  <c r="S69" i="2" s="1"/>
  <c r="O68" i="2"/>
  <c r="P68" i="2" s="1"/>
  <c r="O67" i="2"/>
  <c r="P67" i="2" s="1"/>
  <c r="O66" i="2"/>
  <c r="P66" i="2" s="1"/>
  <c r="O65" i="2"/>
  <c r="P65" i="2" s="1"/>
  <c r="R64" i="2"/>
  <c r="O64" i="2"/>
  <c r="P64" i="2" s="1"/>
  <c r="R63" i="2"/>
  <c r="O63" i="2"/>
  <c r="P63" i="2" s="1"/>
  <c r="R62" i="2"/>
  <c r="O62" i="2"/>
  <c r="P62" i="2" s="1"/>
  <c r="R61" i="2"/>
  <c r="O61" i="2"/>
  <c r="P61" i="2" s="1"/>
  <c r="R60" i="2"/>
  <c r="O60" i="2"/>
  <c r="P60" i="2" s="1"/>
  <c r="R59" i="2"/>
  <c r="O59" i="2"/>
  <c r="P59" i="2" s="1"/>
  <c r="R58" i="2"/>
  <c r="O58" i="2"/>
  <c r="P58" i="2" s="1"/>
  <c r="R57" i="2"/>
  <c r="O57" i="2"/>
  <c r="P57" i="2" s="1"/>
  <c r="R56" i="2"/>
  <c r="O56" i="2"/>
  <c r="P56" i="2" s="1"/>
  <c r="R55" i="2"/>
  <c r="O55" i="2"/>
  <c r="P55" i="2" s="1"/>
  <c r="R54" i="2"/>
  <c r="O54" i="2"/>
  <c r="P54" i="2" s="1"/>
  <c r="R53" i="2"/>
  <c r="O53" i="2"/>
  <c r="P53" i="2" s="1"/>
  <c r="R52" i="2"/>
  <c r="O52" i="2"/>
  <c r="P52" i="2" s="1"/>
  <c r="R51" i="2"/>
  <c r="O51" i="2"/>
  <c r="P51" i="2" s="1"/>
  <c r="R50" i="2"/>
  <c r="O50" i="2"/>
  <c r="P50" i="2" s="1"/>
  <c r="R49" i="2"/>
  <c r="O49" i="2"/>
  <c r="P49" i="2" s="1"/>
  <c r="R48" i="2"/>
  <c r="O48" i="2"/>
  <c r="P48" i="2" s="1"/>
  <c r="R47" i="2"/>
  <c r="O47" i="2"/>
  <c r="P47" i="2" s="1"/>
  <c r="O41" i="2"/>
  <c r="P41" i="2" s="1"/>
  <c r="AB41" i="2" s="1"/>
  <c r="S41" i="2" s="1"/>
  <c r="R40" i="2"/>
  <c r="O40" i="2"/>
  <c r="P40" i="2" s="1"/>
  <c r="R39" i="2"/>
  <c r="AG39" i="2" s="1"/>
  <c r="O39" i="2"/>
  <c r="P39" i="2" s="1"/>
  <c r="R38" i="2"/>
  <c r="AG38" i="2" s="1"/>
  <c r="O38" i="2"/>
  <c r="P38" i="2" s="1"/>
  <c r="O32" i="2"/>
  <c r="P32" i="2" s="1"/>
  <c r="R31" i="2"/>
  <c r="O31" i="2"/>
  <c r="P31" i="2" s="1"/>
  <c r="R30" i="2"/>
  <c r="O30" i="2"/>
  <c r="P30" i="2" s="1"/>
  <c r="R29" i="2"/>
  <c r="O29" i="2"/>
  <c r="P29" i="2" s="1"/>
  <c r="R28" i="2"/>
  <c r="O28" i="2"/>
  <c r="P28" i="2" s="1"/>
  <c r="R27" i="2"/>
  <c r="O27" i="2"/>
  <c r="P27" i="2" s="1"/>
  <c r="R26" i="2"/>
  <c r="O26" i="2"/>
  <c r="P26" i="2" s="1"/>
  <c r="R25" i="2"/>
  <c r="O25" i="2"/>
  <c r="P25" i="2" s="1"/>
  <c r="O19" i="2"/>
  <c r="P19" i="2" s="1"/>
  <c r="R18" i="2"/>
  <c r="O18" i="2"/>
  <c r="P18" i="2" s="1"/>
  <c r="R17" i="2"/>
  <c r="O17" i="2"/>
  <c r="P17" i="2" s="1"/>
  <c r="R16" i="2"/>
  <c r="O16" i="2"/>
  <c r="P16" i="2" s="1"/>
  <c r="R15" i="2"/>
  <c r="O15" i="2"/>
  <c r="P15" i="2" s="1"/>
  <c r="R14" i="2"/>
  <c r="O14" i="2"/>
  <c r="P14" i="2" s="1"/>
  <c r="R13" i="2"/>
  <c r="O13" i="2"/>
  <c r="P13" i="2" s="1"/>
  <c r="R12" i="2"/>
  <c r="O12" i="2"/>
  <c r="P12" i="2" s="1"/>
  <c r="R11" i="2"/>
  <c r="O11" i="2"/>
  <c r="P11" i="2" s="1"/>
  <c r="R10" i="2"/>
  <c r="O10" i="2"/>
  <c r="P10" i="2" s="1"/>
  <c r="V9" i="2"/>
  <c r="R9" i="2"/>
  <c r="O9" i="2"/>
  <c r="P9" i="2" s="1"/>
  <c r="V8" i="2"/>
  <c r="R8" i="2"/>
  <c r="O8" i="2"/>
  <c r="P8" i="2" s="1"/>
  <c r="AV2" i="2"/>
  <c r="AW2" i="2" s="1"/>
  <c r="AE89" i="2" l="1"/>
  <c r="T89" i="2" s="1"/>
  <c r="U89" i="2" s="1"/>
  <c r="AD147" i="2"/>
  <c r="AB318" i="2"/>
  <c r="S318" i="2" s="1"/>
  <c r="AG49" i="2"/>
  <c r="AG234" i="2"/>
  <c r="AC269" i="2"/>
  <c r="AG143" i="2"/>
  <c r="AD168" i="2"/>
  <c r="AE143" i="2"/>
  <c r="T143" i="2" s="1"/>
  <c r="U143" i="2" s="1"/>
  <c r="AG57" i="2"/>
  <c r="AG15" i="2"/>
  <c r="AF59" i="2"/>
  <c r="AG87" i="2"/>
  <c r="AD127" i="2"/>
  <c r="AE303" i="2"/>
  <c r="T303" i="2" s="1"/>
  <c r="AB39" i="2"/>
  <c r="S39" i="2" s="1"/>
  <c r="AF87" i="2"/>
  <c r="AF106" i="2"/>
  <c r="AD268" i="2"/>
  <c r="AD274" i="2"/>
  <c r="AF286" i="2"/>
  <c r="AF292" i="2"/>
  <c r="AC39" i="2"/>
  <c r="AC88" i="2"/>
  <c r="AE39" i="2"/>
  <c r="T39" i="2" s="1"/>
  <c r="U39" i="2" s="1"/>
  <c r="AC181" i="2"/>
  <c r="AG236" i="2"/>
  <c r="AF283" i="2"/>
  <c r="AG12" i="2"/>
  <c r="AE18" i="2"/>
  <c r="T18" i="2" s="1"/>
  <c r="AF273" i="2"/>
  <c r="AG302" i="2"/>
  <c r="AF18" i="2"/>
  <c r="AG14" i="2"/>
  <c r="AC25" i="2"/>
  <c r="AG52" i="2"/>
  <c r="AB80" i="2"/>
  <c r="S80" i="2" s="1"/>
  <c r="AF264" i="2"/>
  <c r="AG270" i="2"/>
  <c r="AG221" i="2"/>
  <c r="AE168" i="2"/>
  <c r="T168" i="2" s="1"/>
  <c r="U168" i="2" s="1"/>
  <c r="AE241" i="2"/>
  <c r="T241" i="2" s="1"/>
  <c r="U241" i="2" s="1"/>
  <c r="AC288" i="2"/>
  <c r="AF277" i="2"/>
  <c r="AC30" i="2"/>
  <c r="AG88" i="2"/>
  <c r="AE150" i="2"/>
  <c r="T150" i="2" s="1"/>
  <c r="U150" i="2" s="1"/>
  <c r="AE156" i="2"/>
  <c r="T156" i="2" s="1"/>
  <c r="AF261" i="2"/>
  <c r="AG279" i="2"/>
  <c r="AD31" i="2"/>
  <c r="AB63" i="2"/>
  <c r="S63" i="2" s="1"/>
  <c r="AB140" i="2"/>
  <c r="S140" i="2" s="1"/>
  <c r="AC168" i="2"/>
  <c r="AE285" i="2"/>
  <c r="T285" i="2" s="1"/>
  <c r="U285" i="2" s="1"/>
  <c r="AC291" i="2"/>
  <c r="AF58" i="2"/>
  <c r="AG164" i="2"/>
  <c r="AB286" i="2"/>
  <c r="S286" i="2" s="1"/>
  <c r="AG90" i="2"/>
  <c r="AB147" i="2"/>
  <c r="S147" i="2" s="1"/>
  <c r="AC153" i="2"/>
  <c r="AD165" i="2"/>
  <c r="AG216" i="2"/>
  <c r="AG282" i="2"/>
  <c r="AF287" i="2"/>
  <c r="AD265" i="2"/>
  <c r="AG60" i="2"/>
  <c r="AG91" i="2"/>
  <c r="AB143" i="2"/>
  <c r="S143" i="2" s="1"/>
  <c r="AD277" i="2"/>
  <c r="AE98" i="2"/>
  <c r="T98" i="2" s="1"/>
  <c r="U98" i="2" s="1"/>
  <c r="AC218" i="2"/>
  <c r="AG278" i="2"/>
  <c r="AB289" i="2"/>
  <c r="S289" i="2" s="1"/>
  <c r="AG115" i="2"/>
  <c r="AF115" i="2"/>
  <c r="AE199" i="2"/>
  <c r="T199" i="2" s="1"/>
  <c r="U199" i="2" s="1"/>
  <c r="AG199" i="2"/>
  <c r="AC223" i="2"/>
  <c r="AG223" i="2"/>
  <c r="AE223" i="2"/>
  <c r="T223" i="2" s="1"/>
  <c r="U223" i="2" s="1"/>
  <c r="AD223" i="2"/>
  <c r="AF116" i="2"/>
  <c r="AD116" i="2"/>
  <c r="AC116" i="2"/>
  <c r="AB116" i="2"/>
  <c r="S116" i="2" s="1"/>
  <c r="AC49" i="2"/>
  <c r="AD59" i="2"/>
  <c r="AF143" i="2"/>
  <c r="AG160" i="2"/>
  <c r="AG192" i="2"/>
  <c r="AB285" i="2"/>
  <c r="S285" i="2" s="1"/>
  <c r="AF288" i="2"/>
  <c r="AB328" i="2"/>
  <c r="S328" i="2" s="1"/>
  <c r="AG69" i="2"/>
  <c r="AH69" i="2" s="1"/>
  <c r="AI69" i="2" s="1"/>
  <c r="AF135" i="2"/>
  <c r="AF140" i="2"/>
  <c r="AD144" i="2"/>
  <c r="AF215" i="2"/>
  <c r="AC285" i="2"/>
  <c r="AG304" i="2"/>
  <c r="AH312" i="2"/>
  <c r="AD285" i="2"/>
  <c r="AE63" i="2"/>
  <c r="T63" i="2" s="1"/>
  <c r="U63" i="2" s="1"/>
  <c r="AF268" i="2"/>
  <c r="AB273" i="2"/>
  <c r="S273" i="2" s="1"/>
  <c r="AC277" i="2"/>
  <c r="AC140" i="2"/>
  <c r="AG140" i="2"/>
  <c r="AB56" i="2"/>
  <c r="S56" i="2" s="1"/>
  <c r="AB90" i="2"/>
  <c r="S90" i="2" s="1"/>
  <c r="AC60" i="2"/>
  <c r="AF63" i="2"/>
  <c r="AC87" i="2"/>
  <c r="AC90" i="2"/>
  <c r="AD273" i="2"/>
  <c r="AE282" i="2"/>
  <c r="T282" i="2" s="1"/>
  <c r="U282" i="2" s="1"/>
  <c r="AF285" i="2"/>
  <c r="AB87" i="2"/>
  <c r="S87" i="2" s="1"/>
  <c r="AE25" i="2"/>
  <c r="T25" i="2" s="1"/>
  <c r="U25" i="2" s="1"/>
  <c r="AF25" i="2"/>
  <c r="AD60" i="2"/>
  <c r="AG63" i="2"/>
  <c r="AD87" i="2"/>
  <c r="AD90" i="2"/>
  <c r="AF282" i="2"/>
  <c r="AB25" i="2"/>
  <c r="S25" i="2" s="1"/>
  <c r="AG215" i="2"/>
  <c r="AH215" i="2" s="1"/>
  <c r="AI215" i="2" s="1"/>
  <c r="AD25" i="2"/>
  <c r="AB60" i="2"/>
  <c r="S60" i="2" s="1"/>
  <c r="AG94" i="2"/>
  <c r="AG25" i="2"/>
  <c r="AG58" i="2"/>
  <c r="AE60" i="2"/>
  <c r="T60" i="2" s="1"/>
  <c r="U60" i="2" s="1"/>
  <c r="AE87" i="2"/>
  <c r="T87" i="2" s="1"/>
  <c r="U87" i="2" s="1"/>
  <c r="AE90" i="2"/>
  <c r="T90" i="2" s="1"/>
  <c r="U90" i="2" s="1"/>
  <c r="AG96" i="2"/>
  <c r="AE147" i="2"/>
  <c r="T147" i="2" s="1"/>
  <c r="U147" i="2" s="1"/>
  <c r="AG163" i="2"/>
  <c r="AB182" i="2"/>
  <c r="S182" i="2" s="1"/>
  <c r="AB269" i="2"/>
  <c r="S269" i="2" s="1"/>
  <c r="AH348" i="2"/>
  <c r="AI348" i="2" s="1"/>
  <c r="AF60" i="2"/>
  <c r="AG291" i="2"/>
  <c r="AG73" i="2"/>
  <c r="AH73" i="2" s="1"/>
  <c r="AI73" i="2" s="1"/>
  <c r="AB91" i="2"/>
  <c r="S91" i="2" s="1"/>
  <c r="AC143" i="2"/>
  <c r="AC147" i="2"/>
  <c r="AF159" i="2"/>
  <c r="AG197" i="2"/>
  <c r="AB214" i="2"/>
  <c r="S214" i="2" s="1"/>
  <c r="AE233" i="2"/>
  <c r="T233" i="2" s="1"/>
  <c r="U233" i="2" s="1"/>
  <c r="AG261" i="2"/>
  <c r="AB279" i="2"/>
  <c r="S279" i="2" s="1"/>
  <c r="AC284" i="2"/>
  <c r="AF141" i="2"/>
  <c r="AB141" i="2"/>
  <c r="S141" i="2" s="1"/>
  <c r="AG200" i="2"/>
  <c r="AF200" i="2"/>
  <c r="AD200" i="2"/>
  <c r="AC200" i="2"/>
  <c r="AB222" i="2"/>
  <c r="S222" i="2" s="1"/>
  <c r="U222" i="2" s="1"/>
  <c r="AG222" i="2"/>
  <c r="AF222" i="2"/>
  <c r="AE222" i="2"/>
  <c r="T222" i="2" s="1"/>
  <c r="AD222" i="2"/>
  <c r="AC222" i="2"/>
  <c r="AF242" i="2"/>
  <c r="AE242" i="2"/>
  <c r="T242" i="2" s="1"/>
  <c r="U242" i="2" s="1"/>
  <c r="AD242" i="2"/>
  <c r="AC242" i="2"/>
  <c r="AB242" i="2"/>
  <c r="S242" i="2" s="1"/>
  <c r="AG242" i="2"/>
  <c r="AE300" i="2"/>
  <c r="T300" i="2" s="1"/>
  <c r="U300" i="2" s="1"/>
  <c r="AD300" i="2"/>
  <c r="AC300" i="2"/>
  <c r="AB300" i="2"/>
  <c r="S300" i="2" s="1"/>
  <c r="AG101" i="2"/>
  <c r="AF101" i="2"/>
  <c r="AE101" i="2"/>
  <c r="T101" i="2" s="1"/>
  <c r="U101" i="2" s="1"/>
  <c r="AD101" i="2"/>
  <c r="AG173" i="2"/>
  <c r="AF173" i="2"/>
  <c r="AE173" i="2"/>
  <c r="T173" i="2" s="1"/>
  <c r="U173" i="2" s="1"/>
  <c r="AD173" i="2"/>
  <c r="AC173" i="2"/>
  <c r="AE142" i="2"/>
  <c r="T142" i="2" s="1"/>
  <c r="U142" i="2" s="1"/>
  <c r="AG142" i="2"/>
  <c r="AG253" i="2"/>
  <c r="AF253" i="2"/>
  <c r="AE253" i="2"/>
  <c r="T253" i="2" s="1"/>
  <c r="AD253" i="2"/>
  <c r="AC253" i="2"/>
  <c r="AB253" i="2"/>
  <c r="AG301" i="2"/>
  <c r="AE301" i="2"/>
  <c r="T301" i="2" s="1"/>
  <c r="U301" i="2" s="1"/>
  <c r="AE100" i="2"/>
  <c r="T100" i="2" s="1"/>
  <c r="AD100" i="2"/>
  <c r="AB138" i="2"/>
  <c r="S138" i="2" s="1"/>
  <c r="U138" i="2" s="1"/>
  <c r="AC138" i="2"/>
  <c r="AF138" i="2"/>
  <c r="AD138" i="2"/>
  <c r="AC307" i="2"/>
  <c r="AB307" i="2"/>
  <c r="S307" i="2" s="1"/>
  <c r="AC260" i="2"/>
  <c r="AG260" i="2"/>
  <c r="AF260" i="2"/>
  <c r="AF152" i="2"/>
  <c r="AG152" i="2"/>
  <c r="AD152" i="2"/>
  <c r="AG297" i="2"/>
  <c r="AF297" i="2"/>
  <c r="AE297" i="2"/>
  <c r="T297" i="2" s="1"/>
  <c r="AD297" i="2"/>
  <c r="AC297" i="2"/>
  <c r="AB297" i="2"/>
  <c r="S297" i="2" s="1"/>
  <c r="U297" i="2" s="1"/>
  <c r="AB54" i="2"/>
  <c r="S54" i="2" s="1"/>
  <c r="AG54" i="2"/>
  <c r="AF54" i="2"/>
  <c r="AE54" i="2"/>
  <c r="T54" i="2" s="1"/>
  <c r="U54" i="2" s="1"/>
  <c r="AD54" i="2"/>
  <c r="AC54" i="2"/>
  <c r="AG74" i="2"/>
  <c r="AF74" i="2"/>
  <c r="AE74" i="2"/>
  <c r="T74" i="2" s="1"/>
  <c r="U74" i="2" s="1"/>
  <c r="AD74" i="2"/>
  <c r="AE112" i="2"/>
  <c r="T112" i="2" s="1"/>
  <c r="U112" i="2" s="1"/>
  <c r="AD112" i="2"/>
  <c r="AF112" i="2"/>
  <c r="AC112" i="2"/>
  <c r="AB112" i="2"/>
  <c r="S112" i="2" s="1"/>
  <c r="AG112" i="2"/>
  <c r="AG224" i="2"/>
  <c r="AD224" i="2"/>
  <c r="AC224" i="2"/>
  <c r="AB224" i="2"/>
  <c r="S224" i="2" s="1"/>
  <c r="AC198" i="2"/>
  <c r="AG198" i="2"/>
  <c r="AF198" i="2"/>
  <c r="AE198" i="2"/>
  <c r="T198" i="2" s="1"/>
  <c r="U198" i="2" s="1"/>
  <c r="AD198" i="2"/>
  <c r="AB198" i="2"/>
  <c r="S198" i="2" s="1"/>
  <c r="AF17" i="2"/>
  <c r="AG17" i="2"/>
  <c r="AG105" i="2"/>
  <c r="AF105" i="2"/>
  <c r="AE105" i="2"/>
  <c r="T105" i="2" s="1"/>
  <c r="AC281" i="2"/>
  <c r="AG281" i="2"/>
  <c r="AF281" i="2"/>
  <c r="AE281" i="2"/>
  <c r="T281" i="2" s="1"/>
  <c r="U281" i="2" s="1"/>
  <c r="AD281" i="2"/>
  <c r="AB281" i="2"/>
  <c r="S281" i="2" s="1"/>
  <c r="AB49" i="2"/>
  <c r="S49" i="2" s="1"/>
  <c r="AB59" i="2"/>
  <c r="S59" i="2" s="1"/>
  <c r="AC59" i="2"/>
  <c r="AB89" i="2"/>
  <c r="S89" i="2" s="1"/>
  <c r="AF151" i="2"/>
  <c r="AC159" i="2"/>
  <c r="AC182" i="2"/>
  <c r="AF223" i="2"/>
  <c r="AG233" i="2"/>
  <c r="AD237" i="2"/>
  <c r="AF241" i="2"/>
  <c r="AB287" i="2"/>
  <c r="S287" i="2" s="1"/>
  <c r="AB292" i="2"/>
  <c r="S292" i="2" s="1"/>
  <c r="U292" i="2" s="1"/>
  <c r="AC303" i="2"/>
  <c r="AG322" i="2"/>
  <c r="AH322" i="2" s="1"/>
  <c r="AI322" i="2" s="1"/>
  <c r="AF289" i="2"/>
  <c r="AB38" i="2"/>
  <c r="S38" i="2" s="1"/>
  <c r="AC89" i="2"/>
  <c r="AF90" i="2"/>
  <c r="AG93" i="2"/>
  <c r="AD159" i="2"/>
  <c r="AD182" i="2"/>
  <c r="AF270" i="2"/>
  <c r="AD278" i="2"/>
  <c r="AD287" i="2"/>
  <c r="AC38" i="2"/>
  <c r="AD39" i="2"/>
  <c r="AE49" i="2"/>
  <c r="T49" i="2" s="1"/>
  <c r="U49" i="2" s="1"/>
  <c r="AB52" i="2"/>
  <c r="S52" i="2" s="1"/>
  <c r="AE59" i="2"/>
  <c r="T59" i="2" s="1"/>
  <c r="U59" i="2" s="1"/>
  <c r="AD89" i="2"/>
  <c r="AE116" i="2"/>
  <c r="T116" i="2" s="1"/>
  <c r="AB156" i="2"/>
  <c r="S156" i="2" s="1"/>
  <c r="U156" i="2" s="1"/>
  <c r="AE159" i="2"/>
  <c r="T159" i="2" s="1"/>
  <c r="U159" i="2" s="1"/>
  <c r="AB227" i="2"/>
  <c r="S227" i="2" s="1"/>
  <c r="AB264" i="2"/>
  <c r="S264" i="2" s="1"/>
  <c r="U264" i="2" s="1"/>
  <c r="AC268" i="2"/>
  <c r="AF278" i="2"/>
  <c r="AG285" i="2"/>
  <c r="AE287" i="2"/>
  <c r="T287" i="2" s="1"/>
  <c r="U287" i="2" s="1"/>
  <c r="AF296" i="2"/>
  <c r="AE31" i="2"/>
  <c r="T31" i="2" s="1"/>
  <c r="AF49" i="2"/>
  <c r="AC52" i="2"/>
  <c r="AF89" i="2"/>
  <c r="AG116" i="2"/>
  <c r="AB181" i="2"/>
  <c r="S181" i="2" s="1"/>
  <c r="AD264" i="2"/>
  <c r="AH311" i="2"/>
  <c r="AC12" i="2"/>
  <c r="AF31" i="2"/>
  <c r="AE38" i="2"/>
  <c r="T38" i="2" s="1"/>
  <c r="U38" i="2" s="1"/>
  <c r="AF39" i="2"/>
  <c r="AD52" i="2"/>
  <c r="AF72" i="2"/>
  <c r="AG89" i="2"/>
  <c r="AB115" i="2"/>
  <c r="S115" i="2" s="1"/>
  <c r="U115" i="2" s="1"/>
  <c r="AD156" i="2"/>
  <c r="AB163" i="2"/>
  <c r="S163" i="2" s="1"/>
  <c r="AD181" i="2"/>
  <c r="AB216" i="2"/>
  <c r="AG30" i="2"/>
  <c r="AD49" i="2"/>
  <c r="AB12" i="2"/>
  <c r="S12" i="2" s="1"/>
  <c r="AD38" i="2"/>
  <c r="AE12" i="2"/>
  <c r="T12" i="2" s="1"/>
  <c r="U12" i="2" s="1"/>
  <c r="AG28" i="2"/>
  <c r="AG31" i="2"/>
  <c r="AF38" i="2"/>
  <c r="AE52" i="2"/>
  <c r="T52" i="2" s="1"/>
  <c r="U52" i="2" s="1"/>
  <c r="AD58" i="2"/>
  <c r="AG72" i="2"/>
  <c r="AB88" i="2"/>
  <c r="S88" i="2" s="1"/>
  <c r="AE115" i="2"/>
  <c r="T115" i="2" s="1"/>
  <c r="AF148" i="2"/>
  <c r="AE181" i="2"/>
  <c r="T181" i="2" s="1"/>
  <c r="U181" i="2" s="1"/>
  <c r="AC216" i="2"/>
  <c r="AF279" i="2"/>
  <c r="AE315" i="2"/>
  <c r="T315" i="2" s="1"/>
  <c r="U315" i="2" s="1"/>
  <c r="AG287" i="2"/>
  <c r="AF52" i="2"/>
  <c r="AB106" i="2"/>
  <c r="S106" i="2" s="1"/>
  <c r="U106" i="2" s="1"/>
  <c r="AF181" i="2"/>
  <c r="AD216" i="2"/>
  <c r="AC302" i="2"/>
  <c r="AF88" i="2"/>
  <c r="AC91" i="2"/>
  <c r="AD140" i="2"/>
  <c r="AC172" i="2"/>
  <c r="AG181" i="2"/>
  <c r="AC199" i="2"/>
  <c r="AC215" i="2"/>
  <c r="AE216" i="2"/>
  <c r="T216" i="2" s="1"/>
  <c r="AE269" i="2"/>
  <c r="T269" i="2" s="1"/>
  <c r="U269" i="2" s="1"/>
  <c r="AC286" i="2"/>
  <c r="AD288" i="2"/>
  <c r="AB291" i="2"/>
  <c r="S291" i="2" s="1"/>
  <c r="U291" i="2" s="1"/>
  <c r="AF302" i="2"/>
  <c r="AF12" i="2"/>
  <c r="AG18" i="2"/>
  <c r="AC63" i="2"/>
  <c r="AE73" i="2"/>
  <c r="T73" i="2" s="1"/>
  <c r="U73" i="2" s="1"/>
  <c r="AF91" i="2"/>
  <c r="AE140" i="2"/>
  <c r="T140" i="2" s="1"/>
  <c r="U140" i="2" s="1"/>
  <c r="AE172" i="2"/>
  <c r="T172" i="2" s="1"/>
  <c r="AF192" i="2"/>
  <c r="AE197" i="2"/>
  <c r="T197" i="2" s="1"/>
  <c r="AD199" i="2"/>
  <c r="AD215" i="2"/>
  <c r="AF216" i="2"/>
  <c r="AB223" i="2"/>
  <c r="S223" i="2" s="1"/>
  <c r="AB236" i="2"/>
  <c r="S236" i="2" s="1"/>
  <c r="AE240" i="2"/>
  <c r="T240" i="2" s="1"/>
  <c r="U240" i="2" s="1"/>
  <c r="AF269" i="2"/>
  <c r="AC282" i="2"/>
  <c r="AG59" i="2"/>
  <c r="AD63" i="2"/>
  <c r="AF73" i="2"/>
  <c r="AG172" i="2"/>
  <c r="AG182" i="2"/>
  <c r="AF199" i="2"/>
  <c r="AE215" i="2"/>
  <c r="T215" i="2" s="1"/>
  <c r="U215" i="2" s="1"/>
  <c r="AG269" i="2"/>
  <c r="AD282" i="2"/>
  <c r="AF19" i="2"/>
  <c r="AD19" i="2"/>
  <c r="AC19" i="2"/>
  <c r="AB19" i="2"/>
  <c r="S19" i="2" s="1"/>
  <c r="AG19" i="2"/>
  <c r="AE19" i="2"/>
  <c r="T19" i="2" s="1"/>
  <c r="U19" i="2" s="1"/>
  <c r="AG26" i="2"/>
  <c r="AE26" i="2"/>
  <c r="T26" i="2" s="1"/>
  <c r="U26" i="2" s="1"/>
  <c r="AF26" i="2"/>
  <c r="AD26" i="2"/>
  <c r="AC26" i="2"/>
  <c r="AB26" i="2"/>
  <c r="S26" i="2" s="1"/>
  <c r="AE61" i="2"/>
  <c r="T61" i="2" s="1"/>
  <c r="AG61" i="2"/>
  <c r="AF61" i="2"/>
  <c r="AD61" i="2"/>
  <c r="AC61" i="2"/>
  <c r="AB61" i="2"/>
  <c r="S61" i="2" s="1"/>
  <c r="AF47" i="2"/>
  <c r="AE47" i="2"/>
  <c r="T47" i="2" s="1"/>
  <c r="U47" i="2" s="1"/>
  <c r="AD47" i="2"/>
  <c r="AC47" i="2"/>
  <c r="AB47" i="2"/>
  <c r="S47" i="2" s="1"/>
  <c r="AG47" i="2"/>
  <c r="AF50" i="2"/>
  <c r="AE50" i="2"/>
  <c r="T50" i="2" s="1"/>
  <c r="U50" i="2" s="1"/>
  <c r="AD50" i="2"/>
  <c r="AG50" i="2"/>
  <c r="AC50" i="2"/>
  <c r="AB50" i="2"/>
  <c r="S50" i="2" s="1"/>
  <c r="AF9" i="2"/>
  <c r="AC9" i="2"/>
  <c r="AE9" i="2"/>
  <c r="T9" i="2" s="1"/>
  <c r="U9" i="2" s="1"/>
  <c r="AD9" i="2"/>
  <c r="AB9" i="2"/>
  <c r="S9" i="2" s="1"/>
  <c r="AG9" i="2"/>
  <c r="AF32" i="2"/>
  <c r="AC32" i="2"/>
  <c r="AB32" i="2"/>
  <c r="S32" i="2" s="1"/>
  <c r="AG32" i="2"/>
  <c r="AE32" i="2"/>
  <c r="T32" i="2" s="1"/>
  <c r="U32" i="2" s="1"/>
  <c r="AD32" i="2"/>
  <c r="AB48" i="2"/>
  <c r="S48" i="2" s="1"/>
  <c r="AE48" i="2"/>
  <c r="T48" i="2" s="1"/>
  <c r="U48" i="2" s="1"/>
  <c r="AD48" i="2"/>
  <c r="AC48" i="2"/>
  <c r="AG48" i="2"/>
  <c r="AF48" i="2"/>
  <c r="AE13" i="2"/>
  <c r="T13" i="2" s="1"/>
  <c r="U13" i="2" s="1"/>
  <c r="AC13" i="2"/>
  <c r="AD13" i="2"/>
  <c r="AG13" i="2"/>
  <c r="AF13" i="2"/>
  <c r="AB13" i="2"/>
  <c r="S13" i="2" s="1"/>
  <c r="AF53" i="2"/>
  <c r="AE53" i="2"/>
  <c r="T53" i="2" s="1"/>
  <c r="U53" i="2" s="1"/>
  <c r="AD53" i="2"/>
  <c r="AC53" i="2"/>
  <c r="AB53" i="2"/>
  <c r="S53" i="2" s="1"/>
  <c r="AG53" i="2"/>
  <c r="AE16" i="2"/>
  <c r="T16" i="2" s="1"/>
  <c r="U16" i="2" s="1"/>
  <c r="AC16" i="2"/>
  <c r="AF16" i="2"/>
  <c r="AB16" i="2"/>
  <c r="S16" i="2" s="1"/>
  <c r="AG16" i="2"/>
  <c r="AD16" i="2"/>
  <c r="P349" i="2"/>
  <c r="AB8" i="2"/>
  <c r="S8" i="2" s="1"/>
  <c r="AD8" i="2"/>
  <c r="AG8" i="2"/>
  <c r="AF8" i="2"/>
  <c r="AE8" i="2"/>
  <c r="T8" i="2" s="1"/>
  <c r="AC8" i="2"/>
  <c r="AB51" i="2"/>
  <c r="S51" i="2" s="1"/>
  <c r="AG51" i="2"/>
  <c r="AF51" i="2"/>
  <c r="AE51" i="2"/>
  <c r="T51" i="2" s="1"/>
  <c r="U51" i="2" s="1"/>
  <c r="AD51" i="2"/>
  <c r="AC51" i="2"/>
  <c r="AG29" i="2"/>
  <c r="AE29" i="2"/>
  <c r="T29" i="2" s="1"/>
  <c r="AD29" i="2"/>
  <c r="AF29" i="2"/>
  <c r="AB29" i="2"/>
  <c r="S29" i="2" s="1"/>
  <c r="AC29" i="2"/>
  <c r="AE10" i="2"/>
  <c r="T10" i="2" s="1"/>
  <c r="U10" i="2" s="1"/>
  <c r="AC10" i="2"/>
  <c r="AB10" i="2"/>
  <c r="S10" i="2" s="1"/>
  <c r="AG10" i="2"/>
  <c r="AD10" i="2"/>
  <c r="AF10" i="2"/>
  <c r="AB11" i="2"/>
  <c r="S11" i="2" s="1"/>
  <c r="AC11" i="2"/>
  <c r="AD11" i="2"/>
  <c r="AE11" i="2"/>
  <c r="T11" i="2" s="1"/>
  <c r="U11" i="2" s="1"/>
  <c r="AG11" i="2"/>
  <c r="AF11" i="2"/>
  <c r="AC27" i="2"/>
  <c r="AE40" i="2"/>
  <c r="T40" i="2" s="1"/>
  <c r="U40" i="2" s="1"/>
  <c r="AD40" i="2"/>
  <c r="AC40" i="2"/>
  <c r="AD67" i="2"/>
  <c r="AG67" i="2"/>
  <c r="AF67" i="2"/>
  <c r="AE67" i="2"/>
  <c r="T67" i="2" s="1"/>
  <c r="U67" i="2" s="1"/>
  <c r="AC67" i="2"/>
  <c r="AB67" i="2"/>
  <c r="S67" i="2" s="1"/>
  <c r="AC104" i="2"/>
  <c r="AB104" i="2"/>
  <c r="S104" i="2" s="1"/>
  <c r="AG104" i="2"/>
  <c r="AF104" i="2"/>
  <c r="AE104" i="2"/>
  <c r="T104" i="2" s="1"/>
  <c r="AD104" i="2"/>
  <c r="AE55" i="2"/>
  <c r="T55" i="2" s="1"/>
  <c r="U55" i="2" s="1"/>
  <c r="AG55" i="2"/>
  <c r="AF55" i="2"/>
  <c r="AE64" i="2"/>
  <c r="T64" i="2" s="1"/>
  <c r="U64" i="2" s="1"/>
  <c r="AG64" i="2"/>
  <c r="AF64" i="2"/>
  <c r="AD64" i="2"/>
  <c r="AC64" i="2"/>
  <c r="AB64" i="2"/>
  <c r="S64" i="2" s="1"/>
  <c r="AE62" i="2"/>
  <c r="T62" i="2" s="1"/>
  <c r="U62" i="2" s="1"/>
  <c r="AD62" i="2"/>
  <c r="AC62" i="2"/>
  <c r="AB62" i="2"/>
  <c r="S62" i="2" s="1"/>
  <c r="AD12" i="2"/>
  <c r="AB14" i="2"/>
  <c r="S14" i="2" s="1"/>
  <c r="AC41" i="2"/>
  <c r="AE68" i="2"/>
  <c r="T68" i="2" s="1"/>
  <c r="U68" i="2" s="1"/>
  <c r="AG68" i="2"/>
  <c r="AF68" i="2"/>
  <c r="AD68" i="2"/>
  <c r="AC68" i="2"/>
  <c r="AB68" i="2"/>
  <c r="S68" i="2" s="1"/>
  <c r="AG114" i="2"/>
  <c r="AF114" i="2"/>
  <c r="AD114" i="2"/>
  <c r="AC114" i="2"/>
  <c r="AB114" i="2"/>
  <c r="S114" i="2" s="1"/>
  <c r="AE114" i="2"/>
  <c r="T114" i="2" s="1"/>
  <c r="AB27" i="2"/>
  <c r="S27" i="2" s="1"/>
  <c r="AD41" i="2"/>
  <c r="AF57" i="2"/>
  <c r="AE57" i="2"/>
  <c r="T57" i="2" s="1"/>
  <c r="U57" i="2" s="1"/>
  <c r="AD57" i="2"/>
  <c r="AC57" i="2"/>
  <c r="AB57" i="2"/>
  <c r="S57" i="2" s="1"/>
  <c r="AF62" i="2"/>
  <c r="AE86" i="2"/>
  <c r="T86" i="2" s="1"/>
  <c r="AB86" i="2"/>
  <c r="S86" i="2" s="1"/>
  <c r="AG86" i="2"/>
  <c r="AF86" i="2"/>
  <c r="AC86" i="2"/>
  <c r="AG99" i="2"/>
  <c r="AF99" i="2"/>
  <c r="AE99" i="2"/>
  <c r="T99" i="2" s="1"/>
  <c r="AD99" i="2"/>
  <c r="AC99" i="2"/>
  <c r="AB99" i="2"/>
  <c r="S99" i="2" s="1"/>
  <c r="AB15" i="2"/>
  <c r="S15" i="2" s="1"/>
  <c r="AD27" i="2"/>
  <c r="AB28" i="2"/>
  <c r="S28" i="2" s="1"/>
  <c r="AB40" i="2"/>
  <c r="S40" i="2" s="1"/>
  <c r="AE41" i="2"/>
  <c r="T41" i="2" s="1"/>
  <c r="U41" i="2" s="1"/>
  <c r="AB55" i="2"/>
  <c r="S55" i="2" s="1"/>
  <c r="AG62" i="2"/>
  <c r="AD111" i="2"/>
  <c r="AC111" i="2"/>
  <c r="AG111" i="2"/>
  <c r="AF111" i="2"/>
  <c r="AE111" i="2"/>
  <c r="T111" i="2" s="1"/>
  <c r="U111" i="2" s="1"/>
  <c r="AB111" i="2"/>
  <c r="S111" i="2" s="1"/>
  <c r="AD14" i="2"/>
  <c r="AE14" i="2"/>
  <c r="T14" i="2" s="1"/>
  <c r="U14" i="2" s="1"/>
  <c r="AC15" i="2"/>
  <c r="AE27" i="2"/>
  <c r="T27" i="2" s="1"/>
  <c r="U27" i="2" s="1"/>
  <c r="AC28" i="2"/>
  <c r="AF40" i="2"/>
  <c r="AF41" i="2"/>
  <c r="AC55" i="2"/>
  <c r="AB65" i="2"/>
  <c r="S65" i="2" s="1"/>
  <c r="AG65" i="2"/>
  <c r="AF65" i="2"/>
  <c r="AE65" i="2"/>
  <c r="T65" i="2" s="1"/>
  <c r="U65" i="2" s="1"/>
  <c r="AD65" i="2"/>
  <c r="AC65" i="2"/>
  <c r="AD86" i="2"/>
  <c r="AD15" i="2"/>
  <c r="AD28" i="2"/>
  <c r="AG40" i="2"/>
  <c r="AG41" i="2"/>
  <c r="AH41" i="2" s="1"/>
  <c r="AI41" i="2" s="1"/>
  <c r="AD55" i="2"/>
  <c r="AE15" i="2"/>
  <c r="T15" i="2" s="1"/>
  <c r="AG102" i="2"/>
  <c r="AF102" i="2"/>
  <c r="AE102" i="2"/>
  <c r="T102" i="2" s="1"/>
  <c r="U102" i="2" s="1"/>
  <c r="AD102" i="2"/>
  <c r="AC102" i="2"/>
  <c r="AB102" i="2"/>
  <c r="S102" i="2" s="1"/>
  <c r="AC14" i="2"/>
  <c r="AB17" i="2"/>
  <c r="S17" i="2" s="1"/>
  <c r="AC17" i="2"/>
  <c r="AG27" i="2"/>
  <c r="AF14" i="2"/>
  <c r="AE28" i="2"/>
  <c r="T28" i="2" s="1"/>
  <c r="U28" i="2" s="1"/>
  <c r="AB30" i="2"/>
  <c r="AF15" i="2"/>
  <c r="AD17" i="2"/>
  <c r="AF28" i="2"/>
  <c r="AB31" i="2"/>
  <c r="S31" i="2" s="1"/>
  <c r="AG70" i="2"/>
  <c r="AE70" i="2"/>
  <c r="T70" i="2" s="1"/>
  <c r="U70" i="2" s="1"/>
  <c r="AD70" i="2"/>
  <c r="AC70" i="2"/>
  <c r="AB70" i="2"/>
  <c r="S70" i="2" s="1"/>
  <c r="AF70" i="2"/>
  <c r="AE17" i="2"/>
  <c r="T17" i="2" s="1"/>
  <c r="AC18" i="2"/>
  <c r="AE30" i="2"/>
  <c r="T30" i="2" s="1"/>
  <c r="U30" i="2" s="1"/>
  <c r="AC31" i="2"/>
  <c r="AE58" i="2"/>
  <c r="T58" i="2" s="1"/>
  <c r="AC58" i="2"/>
  <c r="AB58" i="2"/>
  <c r="S58" i="2" s="1"/>
  <c r="AE92" i="2"/>
  <c r="T92" i="2" s="1"/>
  <c r="U92" i="2" s="1"/>
  <c r="AG92" i="2"/>
  <c r="AF92" i="2"/>
  <c r="AD92" i="2"/>
  <c r="AC92" i="2"/>
  <c r="AB92" i="2"/>
  <c r="S92" i="2" s="1"/>
  <c r="AG103" i="2"/>
  <c r="AF103" i="2"/>
  <c r="AC103" i="2"/>
  <c r="AB103" i="2"/>
  <c r="S103" i="2" s="1"/>
  <c r="AE103" i="2"/>
  <c r="T103" i="2" s="1"/>
  <c r="AD103" i="2"/>
  <c r="AD107" i="2"/>
  <c r="AC107" i="2"/>
  <c r="AG107" i="2"/>
  <c r="AF107" i="2"/>
  <c r="AE107" i="2"/>
  <c r="T107" i="2" s="1"/>
  <c r="U107" i="2" s="1"/>
  <c r="AB107" i="2"/>
  <c r="S107" i="2" s="1"/>
  <c r="AF27" i="2"/>
  <c r="AB18" i="2"/>
  <c r="S18" i="2" s="1"/>
  <c r="AD30" i="2"/>
  <c r="AG56" i="2"/>
  <c r="AF56" i="2"/>
  <c r="AE56" i="2"/>
  <c r="T56" i="2" s="1"/>
  <c r="U56" i="2" s="1"/>
  <c r="AD56" i="2"/>
  <c r="AC56" i="2"/>
  <c r="AG66" i="2"/>
  <c r="AF66" i="2"/>
  <c r="AE66" i="2"/>
  <c r="T66" i="2" s="1"/>
  <c r="U66" i="2" s="1"/>
  <c r="AD66" i="2"/>
  <c r="AC66" i="2"/>
  <c r="AB66" i="2"/>
  <c r="S66" i="2" s="1"/>
  <c r="R349" i="2"/>
  <c r="AD18" i="2"/>
  <c r="AF30" i="2"/>
  <c r="AD71" i="2"/>
  <c r="AE71" i="2"/>
  <c r="T71" i="2" s="1"/>
  <c r="U71" i="2" s="1"/>
  <c r="AC71" i="2"/>
  <c r="AB71" i="2"/>
  <c r="S71" i="2" s="1"/>
  <c r="AF71" i="2"/>
  <c r="AE95" i="2"/>
  <c r="T95" i="2" s="1"/>
  <c r="AE97" i="2"/>
  <c r="T97" i="2" s="1"/>
  <c r="U97" i="2" s="1"/>
  <c r="AD97" i="2"/>
  <c r="AB137" i="2"/>
  <c r="S137" i="2" s="1"/>
  <c r="AG137" i="2"/>
  <c r="AF137" i="2"/>
  <c r="AE137" i="2"/>
  <c r="T137" i="2" s="1"/>
  <c r="AD137" i="2"/>
  <c r="AC137" i="2"/>
  <c r="AC146" i="2"/>
  <c r="AG146" i="2"/>
  <c r="AF146" i="2"/>
  <c r="AE146" i="2"/>
  <c r="T146" i="2" s="1"/>
  <c r="U146" i="2" s="1"/>
  <c r="AD146" i="2"/>
  <c r="AB146" i="2"/>
  <c r="S146" i="2" s="1"/>
  <c r="AG110" i="2"/>
  <c r="AF110" i="2"/>
  <c r="AD110" i="2"/>
  <c r="AC110" i="2"/>
  <c r="AB110" i="2"/>
  <c r="S110" i="2" s="1"/>
  <c r="AG125" i="2"/>
  <c r="AE125" i="2"/>
  <c r="T125" i="2" s="1"/>
  <c r="U125" i="2" s="1"/>
  <c r="AF125" i="2"/>
  <c r="AC125" i="2"/>
  <c r="AB125" i="2"/>
  <c r="S125" i="2" s="1"/>
  <c r="AB134" i="2"/>
  <c r="S134" i="2" s="1"/>
  <c r="AF134" i="2"/>
  <c r="AE134" i="2"/>
  <c r="T134" i="2" s="1"/>
  <c r="U134" i="2" s="1"/>
  <c r="AD134" i="2"/>
  <c r="AC134" i="2"/>
  <c r="AF139" i="2"/>
  <c r="AD139" i="2"/>
  <c r="AC139" i="2"/>
  <c r="AG139" i="2"/>
  <c r="AE139" i="2"/>
  <c r="T139" i="2" s="1"/>
  <c r="AB139" i="2"/>
  <c r="S139" i="2" s="1"/>
  <c r="AC149" i="2"/>
  <c r="AE149" i="2"/>
  <c r="T149" i="2" s="1"/>
  <c r="U149" i="2" s="1"/>
  <c r="AF149" i="2"/>
  <c r="AD149" i="2"/>
  <c r="AB149" i="2"/>
  <c r="S149" i="2" s="1"/>
  <c r="AF109" i="2"/>
  <c r="AE109" i="2"/>
  <c r="T109" i="2" s="1"/>
  <c r="U109" i="2" s="1"/>
  <c r="AB93" i="2"/>
  <c r="S93" i="2" s="1"/>
  <c r="AB95" i="2"/>
  <c r="S95" i="2" s="1"/>
  <c r="AB117" i="2"/>
  <c r="S117" i="2" s="1"/>
  <c r="AG117" i="2"/>
  <c r="AF117" i="2"/>
  <c r="AD117" i="2"/>
  <c r="AG134" i="2"/>
  <c r="AH134" i="2" s="1"/>
  <c r="AI134" i="2" s="1"/>
  <c r="AG149" i="2"/>
  <c r="AD167" i="2"/>
  <c r="AB167" i="2"/>
  <c r="S167" i="2" s="1"/>
  <c r="AF167" i="2"/>
  <c r="AG167" i="2"/>
  <c r="AE167" i="2"/>
  <c r="T167" i="2" s="1"/>
  <c r="U167" i="2" s="1"/>
  <c r="AC167" i="2"/>
  <c r="AD174" i="2"/>
  <c r="AG174" i="2"/>
  <c r="AF174" i="2"/>
  <c r="AB174" i="2"/>
  <c r="S174" i="2" s="1"/>
  <c r="AE174" i="2"/>
  <c r="T174" i="2" s="1"/>
  <c r="AC174" i="2"/>
  <c r="AC93" i="2"/>
  <c r="AB94" i="2"/>
  <c r="S94" i="2" s="1"/>
  <c r="AC95" i="2"/>
  <c r="AB96" i="2"/>
  <c r="S96" i="2" s="1"/>
  <c r="AB98" i="2"/>
  <c r="S98" i="2" s="1"/>
  <c r="AD125" i="2"/>
  <c r="AF171" i="2"/>
  <c r="AE171" i="2"/>
  <c r="T171" i="2" s="1"/>
  <c r="U171" i="2" s="1"/>
  <c r="AD171" i="2"/>
  <c r="AC171" i="2"/>
  <c r="AB171" i="2"/>
  <c r="S171" i="2" s="1"/>
  <c r="AG171" i="2"/>
  <c r="AC80" i="2"/>
  <c r="AD93" i="2"/>
  <c r="AC94" i="2"/>
  <c r="AD95" i="2"/>
  <c r="AC96" i="2"/>
  <c r="AB97" i="2"/>
  <c r="S97" i="2" s="1"/>
  <c r="AC98" i="2"/>
  <c r="AG106" i="2"/>
  <c r="AD106" i="2"/>
  <c r="AC106" i="2"/>
  <c r="AE110" i="2"/>
  <c r="T110" i="2" s="1"/>
  <c r="U110" i="2" s="1"/>
  <c r="AG113" i="2"/>
  <c r="AF113" i="2"/>
  <c r="AE113" i="2"/>
  <c r="T113" i="2" s="1"/>
  <c r="U113" i="2" s="1"/>
  <c r="AC113" i="2"/>
  <c r="AF128" i="2"/>
  <c r="AG128" i="2"/>
  <c r="AH128" i="2" s="1"/>
  <c r="AI128" i="2" s="1"/>
  <c r="AE128" i="2"/>
  <c r="T128" i="2" s="1"/>
  <c r="AD128" i="2"/>
  <c r="AC128" i="2"/>
  <c r="AD158" i="2"/>
  <c r="AB158" i="2"/>
  <c r="S158" i="2" s="1"/>
  <c r="AF158" i="2"/>
  <c r="AG158" i="2"/>
  <c r="AE158" i="2"/>
  <c r="T158" i="2" s="1"/>
  <c r="U158" i="2" s="1"/>
  <c r="AC158" i="2"/>
  <c r="AD161" i="2"/>
  <c r="AB161" i="2"/>
  <c r="S161" i="2" s="1"/>
  <c r="AF161" i="2"/>
  <c r="AG161" i="2"/>
  <c r="AE161" i="2"/>
  <c r="T161" i="2" s="1"/>
  <c r="AC161" i="2"/>
  <c r="AD80" i="2"/>
  <c r="AE93" i="2"/>
  <c r="T93" i="2" s="1"/>
  <c r="U93" i="2" s="1"/>
  <c r="AF94" i="2"/>
  <c r="AF95" i="2"/>
  <c r="AD96" i="2"/>
  <c r="AC97" i="2"/>
  <c r="AD98" i="2"/>
  <c r="AB108" i="2"/>
  <c r="S108" i="2" s="1"/>
  <c r="AB109" i="2"/>
  <c r="S109" i="2" s="1"/>
  <c r="AC117" i="2"/>
  <c r="AC184" i="2"/>
  <c r="AF184" i="2"/>
  <c r="AE184" i="2"/>
  <c r="T184" i="2" s="1"/>
  <c r="U184" i="2" s="1"/>
  <c r="AD184" i="2"/>
  <c r="AB184" i="2"/>
  <c r="S184" i="2" s="1"/>
  <c r="AG184" i="2"/>
  <c r="AE80" i="2"/>
  <c r="T80" i="2" s="1"/>
  <c r="U80" i="2" s="1"/>
  <c r="AF93" i="2"/>
  <c r="AG95" i="2"/>
  <c r="AE96" i="2"/>
  <c r="T96" i="2" s="1"/>
  <c r="U96" i="2" s="1"/>
  <c r="AF97" i="2"/>
  <c r="AF98" i="2"/>
  <c r="AC108" i="2"/>
  <c r="AC109" i="2"/>
  <c r="AE117" i="2"/>
  <c r="T117" i="2" s="1"/>
  <c r="U117" i="2" s="1"/>
  <c r="AB124" i="2"/>
  <c r="S124" i="2" s="1"/>
  <c r="AG124" i="2"/>
  <c r="AE124" i="2"/>
  <c r="T124" i="2" s="1"/>
  <c r="U124" i="2" s="1"/>
  <c r="AD124" i="2"/>
  <c r="AC124" i="2"/>
  <c r="AF126" i="2"/>
  <c r="AD126" i="2"/>
  <c r="AC126" i="2"/>
  <c r="AG126" i="2"/>
  <c r="AE126" i="2"/>
  <c r="T126" i="2" s="1"/>
  <c r="U126" i="2" s="1"/>
  <c r="AB126" i="2"/>
  <c r="S126" i="2" s="1"/>
  <c r="AG162" i="2"/>
  <c r="AB162" i="2"/>
  <c r="S162" i="2" s="1"/>
  <c r="AF162" i="2"/>
  <c r="AE162" i="2"/>
  <c r="T162" i="2" s="1"/>
  <c r="AD162" i="2"/>
  <c r="AC162" i="2"/>
  <c r="AC69" i="2"/>
  <c r="AF80" i="2"/>
  <c r="AF96" i="2"/>
  <c r="AG97" i="2"/>
  <c r="AG98" i="2"/>
  <c r="AD108" i="2"/>
  <c r="AD109" i="2"/>
  <c r="U116" i="2"/>
  <c r="AC155" i="2"/>
  <c r="AE155" i="2"/>
  <c r="T155" i="2" s="1"/>
  <c r="U155" i="2" s="1"/>
  <c r="AG155" i="2"/>
  <c r="AF155" i="2"/>
  <c r="AD155" i="2"/>
  <c r="AB155" i="2"/>
  <c r="S155" i="2" s="1"/>
  <c r="AD69" i="2"/>
  <c r="AB72" i="2"/>
  <c r="S72" i="2" s="1"/>
  <c r="AG80" i="2"/>
  <c r="AH80" i="2" s="1"/>
  <c r="AI80" i="2" s="1"/>
  <c r="AE88" i="2"/>
  <c r="T88" i="2" s="1"/>
  <c r="U88" i="2" s="1"/>
  <c r="AD88" i="2"/>
  <c r="AB105" i="2"/>
  <c r="S105" i="2" s="1"/>
  <c r="AE108" i="2"/>
  <c r="T108" i="2" s="1"/>
  <c r="U108" i="2" s="1"/>
  <c r="AG109" i="2"/>
  <c r="AB113" i="2"/>
  <c r="S113" i="2" s="1"/>
  <c r="AF118" i="2"/>
  <c r="AG118" i="2"/>
  <c r="AE118" i="2"/>
  <c r="T118" i="2" s="1"/>
  <c r="U118" i="2" s="1"/>
  <c r="AD118" i="2"/>
  <c r="AB118" i="2"/>
  <c r="S118" i="2" s="1"/>
  <c r="AF136" i="2"/>
  <c r="AD136" i="2"/>
  <c r="AC136" i="2"/>
  <c r="AG136" i="2"/>
  <c r="AE136" i="2"/>
  <c r="T136" i="2" s="1"/>
  <c r="U136" i="2" s="1"/>
  <c r="AB136" i="2"/>
  <c r="S136" i="2" s="1"/>
  <c r="AF145" i="2"/>
  <c r="AD145" i="2"/>
  <c r="AC145" i="2"/>
  <c r="AB145" i="2"/>
  <c r="S145" i="2" s="1"/>
  <c r="AG145" i="2"/>
  <c r="AE145" i="2"/>
  <c r="T145" i="2" s="1"/>
  <c r="U145" i="2" s="1"/>
  <c r="AE69" i="2"/>
  <c r="T69" i="2" s="1"/>
  <c r="U69" i="2" s="1"/>
  <c r="AC72" i="2"/>
  <c r="AC73" i="2"/>
  <c r="AB74" i="2"/>
  <c r="AE91" i="2"/>
  <c r="T91" i="2" s="1"/>
  <c r="U91" i="2" s="1"/>
  <c r="AD91" i="2"/>
  <c r="AG100" i="2"/>
  <c r="AF100" i="2"/>
  <c r="AC100" i="2"/>
  <c r="AB100" i="2"/>
  <c r="S100" i="2" s="1"/>
  <c r="AC101" i="2"/>
  <c r="AB101" i="2"/>
  <c r="S101" i="2" s="1"/>
  <c r="AC105" i="2"/>
  <c r="AF108" i="2"/>
  <c r="AD113" i="2"/>
  <c r="AF124" i="2"/>
  <c r="AF69" i="2"/>
  <c r="AD72" i="2"/>
  <c r="AD73" i="2"/>
  <c r="AC74" i="2"/>
  <c r="AE94" i="2"/>
  <c r="T94" i="2" s="1"/>
  <c r="AD94" i="2"/>
  <c r="AD105" i="2"/>
  <c r="AE106" i="2"/>
  <c r="T106" i="2" s="1"/>
  <c r="AD115" i="2"/>
  <c r="AC115" i="2"/>
  <c r="AB127" i="2"/>
  <c r="S127" i="2" s="1"/>
  <c r="AG135" i="2"/>
  <c r="AE135" i="2"/>
  <c r="T135" i="2" s="1"/>
  <c r="U135" i="2" s="1"/>
  <c r="AG154" i="2"/>
  <c r="AE154" i="2"/>
  <c r="T154" i="2" s="1"/>
  <c r="U154" i="2" s="1"/>
  <c r="AD154" i="2"/>
  <c r="AC154" i="2"/>
  <c r="AB154" i="2"/>
  <c r="S154" i="2" s="1"/>
  <c r="AG195" i="2"/>
  <c r="AF195" i="2"/>
  <c r="AE195" i="2"/>
  <c r="T195" i="2" s="1"/>
  <c r="U195" i="2" s="1"/>
  <c r="AD195" i="2"/>
  <c r="AC195" i="2"/>
  <c r="AB195" i="2"/>
  <c r="S195" i="2" s="1"/>
  <c r="AB218" i="2"/>
  <c r="S218" i="2" s="1"/>
  <c r="AG218" i="2"/>
  <c r="AF218" i="2"/>
  <c r="AE218" i="2"/>
  <c r="T218" i="2" s="1"/>
  <c r="AD218" i="2"/>
  <c r="AF166" i="2"/>
  <c r="AE166" i="2"/>
  <c r="T166" i="2" s="1"/>
  <c r="AD166" i="2"/>
  <c r="AC166" i="2"/>
  <c r="AF193" i="2"/>
  <c r="AG193" i="2"/>
  <c r="AE193" i="2"/>
  <c r="T193" i="2" s="1"/>
  <c r="U193" i="2" s="1"/>
  <c r="AB193" i="2"/>
  <c r="S193" i="2" s="1"/>
  <c r="AC238" i="2"/>
  <c r="AB238" i="2"/>
  <c r="S238" i="2" s="1"/>
  <c r="AG238" i="2"/>
  <c r="AF238" i="2"/>
  <c r="AE238" i="2"/>
  <c r="T238" i="2" s="1"/>
  <c r="U238" i="2" s="1"/>
  <c r="AD238" i="2"/>
  <c r="AC141" i="2"/>
  <c r="AG150" i="2"/>
  <c r="AF150" i="2"/>
  <c r="AF157" i="2"/>
  <c r="AE157" i="2"/>
  <c r="T157" i="2" s="1"/>
  <c r="U157" i="2" s="1"/>
  <c r="AD157" i="2"/>
  <c r="AC157" i="2"/>
  <c r="AG169" i="2"/>
  <c r="AF169" i="2"/>
  <c r="AE169" i="2"/>
  <c r="T169" i="2" s="1"/>
  <c r="U169" i="2" s="1"/>
  <c r="AD169" i="2"/>
  <c r="AC169" i="2"/>
  <c r="AG206" i="2"/>
  <c r="AF206" i="2"/>
  <c r="AE206" i="2"/>
  <c r="T206" i="2" s="1"/>
  <c r="U206" i="2" s="1"/>
  <c r="AD206" i="2"/>
  <c r="AC206" i="2"/>
  <c r="AB206" i="2"/>
  <c r="S206" i="2" s="1"/>
  <c r="AD235" i="2"/>
  <c r="AC235" i="2"/>
  <c r="AG235" i="2"/>
  <c r="AF235" i="2"/>
  <c r="AE235" i="2"/>
  <c r="T235" i="2" s="1"/>
  <c r="U235" i="2" s="1"/>
  <c r="AB235" i="2"/>
  <c r="S235" i="2" s="1"/>
  <c r="AC127" i="2"/>
  <c r="AD141" i="2"/>
  <c r="AH163" i="2"/>
  <c r="AI163" i="2" s="1"/>
  <c r="AG165" i="2"/>
  <c r="AB165" i="2"/>
  <c r="S165" i="2" s="1"/>
  <c r="AB191" i="2"/>
  <c r="S191" i="2" s="1"/>
  <c r="AG191" i="2"/>
  <c r="AF191" i="2"/>
  <c r="AE191" i="2"/>
  <c r="T191" i="2" s="1"/>
  <c r="AD191" i="2"/>
  <c r="AC191" i="2"/>
  <c r="AG144" i="2"/>
  <c r="AF144" i="2"/>
  <c r="AE144" i="2"/>
  <c r="T144" i="2" s="1"/>
  <c r="U144" i="2" s="1"/>
  <c r="AG153" i="2"/>
  <c r="AF153" i="2"/>
  <c r="AC193" i="2"/>
  <c r="AF196" i="2"/>
  <c r="AC196" i="2"/>
  <c r="AE196" i="2"/>
  <c r="T196" i="2" s="1"/>
  <c r="AD196" i="2"/>
  <c r="AB196" i="2"/>
  <c r="S196" i="2" s="1"/>
  <c r="AB213" i="2"/>
  <c r="S213" i="2" s="1"/>
  <c r="AG213" i="2"/>
  <c r="AF213" i="2"/>
  <c r="AE213" i="2"/>
  <c r="T213" i="2" s="1"/>
  <c r="U213" i="2" s="1"/>
  <c r="AD213" i="2"/>
  <c r="AC213" i="2"/>
  <c r="AD239" i="2"/>
  <c r="AC239" i="2"/>
  <c r="AB239" i="2"/>
  <c r="S239" i="2" s="1"/>
  <c r="AF239" i="2"/>
  <c r="AE239" i="2"/>
  <c r="T239" i="2" s="1"/>
  <c r="U239" i="2" s="1"/>
  <c r="AG239" i="2"/>
  <c r="AE127" i="2"/>
  <c r="T127" i="2" s="1"/>
  <c r="U127" i="2" s="1"/>
  <c r="AB135" i="2"/>
  <c r="S135" i="2" s="1"/>
  <c r="AB150" i="2"/>
  <c r="S150" i="2" s="1"/>
  <c r="AF154" i="2"/>
  <c r="AF160" i="2"/>
  <c r="AE160" i="2"/>
  <c r="T160" i="2" s="1"/>
  <c r="AD160" i="2"/>
  <c r="AC160" i="2"/>
  <c r="AG183" i="2"/>
  <c r="AF183" i="2"/>
  <c r="AE183" i="2"/>
  <c r="T183" i="2" s="1"/>
  <c r="U183" i="2" s="1"/>
  <c r="AD183" i="2"/>
  <c r="AC183" i="2"/>
  <c r="AB183" i="2"/>
  <c r="S183" i="2" s="1"/>
  <c r="AD193" i="2"/>
  <c r="AF127" i="2"/>
  <c r="AC135" i="2"/>
  <c r="AC150" i="2"/>
  <c r="AG156" i="2"/>
  <c r="AF156" i="2"/>
  <c r="AB157" i="2"/>
  <c r="S157" i="2" s="1"/>
  <c r="AB166" i="2"/>
  <c r="S166" i="2" s="1"/>
  <c r="AB169" i="2"/>
  <c r="S169" i="2" s="1"/>
  <c r="AB194" i="2"/>
  <c r="S194" i="2" s="1"/>
  <c r="AG194" i="2"/>
  <c r="AF194" i="2"/>
  <c r="AE194" i="2"/>
  <c r="T194" i="2" s="1"/>
  <c r="U194" i="2" s="1"/>
  <c r="AD194" i="2"/>
  <c r="AC194" i="2"/>
  <c r="AG196" i="2"/>
  <c r="AF226" i="2"/>
  <c r="AE226" i="2"/>
  <c r="T226" i="2" s="1"/>
  <c r="U226" i="2" s="1"/>
  <c r="AG226" i="2"/>
  <c r="AD226" i="2"/>
  <c r="AC226" i="2"/>
  <c r="AB226" i="2"/>
  <c r="S226" i="2" s="1"/>
  <c r="AG127" i="2"/>
  <c r="AD135" i="2"/>
  <c r="AG148" i="2"/>
  <c r="AE148" i="2"/>
  <c r="T148" i="2" s="1"/>
  <c r="U148" i="2" s="1"/>
  <c r="AD148" i="2"/>
  <c r="AC148" i="2"/>
  <c r="AB148" i="2"/>
  <c r="S148" i="2" s="1"/>
  <c r="AD150" i="2"/>
  <c r="AB153" i="2"/>
  <c r="S153" i="2" s="1"/>
  <c r="AG157" i="2"/>
  <c r="AG159" i="2"/>
  <c r="AB159" i="2"/>
  <c r="S159" i="2" s="1"/>
  <c r="AD164" i="2"/>
  <c r="AB164" i="2"/>
  <c r="S164" i="2" s="1"/>
  <c r="AF164" i="2"/>
  <c r="AC165" i="2"/>
  <c r="AG166" i="2"/>
  <c r="AG168" i="2"/>
  <c r="AF168" i="2"/>
  <c r="AB168" i="2"/>
  <c r="S168" i="2" s="1"/>
  <c r="AG207" i="2"/>
  <c r="AF207" i="2"/>
  <c r="AE207" i="2"/>
  <c r="T207" i="2" s="1"/>
  <c r="U207" i="2" s="1"/>
  <c r="AD207" i="2"/>
  <c r="AC207" i="2"/>
  <c r="AB207" i="2"/>
  <c r="S207" i="2" s="1"/>
  <c r="AG141" i="2"/>
  <c r="AH141" i="2" s="1"/>
  <c r="AI141" i="2" s="1"/>
  <c r="AE141" i="2"/>
  <c r="T141" i="2" s="1"/>
  <c r="U141" i="2" s="1"/>
  <c r="AF142" i="2"/>
  <c r="AD142" i="2"/>
  <c r="AC142" i="2"/>
  <c r="AB142" i="2"/>
  <c r="S142" i="2" s="1"/>
  <c r="AC152" i="2"/>
  <c r="AE152" i="2"/>
  <c r="T152" i="2" s="1"/>
  <c r="U152" i="2" s="1"/>
  <c r="AG180" i="2"/>
  <c r="AD180" i="2"/>
  <c r="AC180" i="2"/>
  <c r="AB180" i="2"/>
  <c r="S180" i="2" s="1"/>
  <c r="AF180" i="2"/>
  <c r="AC192" i="2"/>
  <c r="AB192" i="2"/>
  <c r="S192" i="2" s="1"/>
  <c r="AE192" i="2"/>
  <c r="T192" i="2" s="1"/>
  <c r="U192" i="2" s="1"/>
  <c r="AF217" i="2"/>
  <c r="AE217" i="2"/>
  <c r="T217" i="2" s="1"/>
  <c r="AG217" i="2"/>
  <c r="AD217" i="2"/>
  <c r="AC217" i="2"/>
  <c r="AB217" i="2"/>
  <c r="S217" i="2" s="1"/>
  <c r="AB144" i="2"/>
  <c r="S144" i="2" s="1"/>
  <c r="AG147" i="2"/>
  <c r="AH147" i="2" s="1"/>
  <c r="AI147" i="2" s="1"/>
  <c r="AF147" i="2"/>
  <c r="AD153" i="2"/>
  <c r="AF163" i="2"/>
  <c r="AE163" i="2"/>
  <c r="T163" i="2" s="1"/>
  <c r="U163" i="2" s="1"/>
  <c r="AD163" i="2"/>
  <c r="AC163" i="2"/>
  <c r="AC164" i="2"/>
  <c r="AE165" i="2"/>
  <c r="T165" i="2" s="1"/>
  <c r="U165" i="2" s="1"/>
  <c r="AF190" i="2"/>
  <c r="AG190" i="2"/>
  <c r="AE190" i="2"/>
  <c r="T190" i="2" s="1"/>
  <c r="U190" i="2" s="1"/>
  <c r="AD190" i="2"/>
  <c r="AC190" i="2"/>
  <c r="AB190" i="2"/>
  <c r="S190" i="2" s="1"/>
  <c r="AB197" i="2"/>
  <c r="AD197" i="2"/>
  <c r="AC197" i="2"/>
  <c r="AF197" i="2"/>
  <c r="U214" i="2"/>
  <c r="AG220" i="2"/>
  <c r="AD220" i="2"/>
  <c r="AG138" i="2"/>
  <c r="AH138" i="2" s="1"/>
  <c r="AI138" i="2" s="1"/>
  <c r="AE138" i="2"/>
  <c r="T138" i="2" s="1"/>
  <c r="AD143" i="2"/>
  <c r="AC144" i="2"/>
  <c r="AG151" i="2"/>
  <c r="AE151" i="2"/>
  <c r="T151" i="2" s="1"/>
  <c r="U151" i="2" s="1"/>
  <c r="AD151" i="2"/>
  <c r="AC151" i="2"/>
  <c r="AB151" i="2"/>
  <c r="S151" i="2" s="1"/>
  <c r="AB152" i="2"/>
  <c r="S152" i="2" s="1"/>
  <c r="AE153" i="2"/>
  <c r="T153" i="2" s="1"/>
  <c r="U153" i="2" s="1"/>
  <c r="AC156" i="2"/>
  <c r="AB160" i="2"/>
  <c r="S160" i="2" s="1"/>
  <c r="AE164" i="2"/>
  <c r="T164" i="2" s="1"/>
  <c r="U164" i="2" s="1"/>
  <c r="AF165" i="2"/>
  <c r="AD170" i="2"/>
  <c r="AF170" i="2"/>
  <c r="AE170" i="2"/>
  <c r="T170" i="2" s="1"/>
  <c r="U170" i="2" s="1"/>
  <c r="AC170" i="2"/>
  <c r="AB170" i="2"/>
  <c r="S170" i="2" s="1"/>
  <c r="AE180" i="2"/>
  <c r="T180" i="2" s="1"/>
  <c r="AD192" i="2"/>
  <c r="AC220" i="2"/>
  <c r="AF172" i="2"/>
  <c r="AF214" i="2"/>
  <c r="AE214" i="2"/>
  <c r="T214" i="2" s="1"/>
  <c r="AF220" i="2"/>
  <c r="AE220" i="2"/>
  <c r="T220" i="2" s="1"/>
  <c r="AB220" i="2"/>
  <c r="S220" i="2" s="1"/>
  <c r="AG243" i="2"/>
  <c r="AF243" i="2"/>
  <c r="AE243" i="2"/>
  <c r="T243" i="2" s="1"/>
  <c r="AD243" i="2"/>
  <c r="AC243" i="2"/>
  <c r="AB243" i="2"/>
  <c r="S243" i="2" s="1"/>
  <c r="S253" i="2"/>
  <c r="AG257" i="2"/>
  <c r="AE257" i="2"/>
  <c r="T257" i="2" s="1"/>
  <c r="U257" i="2" s="1"/>
  <c r="AF257" i="2"/>
  <c r="AD257" i="2"/>
  <c r="AC257" i="2"/>
  <c r="AB257" i="2"/>
  <c r="S257" i="2" s="1"/>
  <c r="AD251" i="2"/>
  <c r="AC251" i="2"/>
  <c r="AE251" i="2"/>
  <c r="T251" i="2" s="1"/>
  <c r="U251" i="2" s="1"/>
  <c r="AB251" i="2"/>
  <c r="S251" i="2" s="1"/>
  <c r="AC293" i="2"/>
  <c r="AG293" i="2"/>
  <c r="AE293" i="2"/>
  <c r="T293" i="2" s="1"/>
  <c r="AF293" i="2"/>
  <c r="AD293" i="2"/>
  <c r="AB293" i="2"/>
  <c r="S293" i="2" s="1"/>
  <c r="AE182" i="2"/>
  <c r="T182" i="2" s="1"/>
  <c r="U182" i="2" s="1"/>
  <c r="AD219" i="2"/>
  <c r="AC219" i="2"/>
  <c r="AB219" i="2"/>
  <c r="S219" i="2" s="1"/>
  <c r="AF251" i="2"/>
  <c r="AC275" i="2"/>
  <c r="AF275" i="2"/>
  <c r="AE275" i="2"/>
  <c r="T275" i="2" s="1"/>
  <c r="U275" i="2" s="1"/>
  <c r="AB275" i="2"/>
  <c r="S275" i="2" s="1"/>
  <c r="AG275" i="2"/>
  <c r="AD275" i="2"/>
  <c r="AF182" i="2"/>
  <c r="AC214" i="2"/>
  <c r="AC225" i="2"/>
  <c r="AB225" i="2"/>
  <c r="S225" i="2" s="1"/>
  <c r="AG225" i="2"/>
  <c r="AF225" i="2"/>
  <c r="AB234" i="2"/>
  <c r="S234" i="2" s="1"/>
  <c r="AG251" i="2"/>
  <c r="AD214" i="2"/>
  <c r="AC234" i="2"/>
  <c r="AF236" i="2"/>
  <c r="AE236" i="2"/>
  <c r="T236" i="2" s="1"/>
  <c r="U236" i="2" s="1"/>
  <c r="AD236" i="2"/>
  <c r="AB252" i="2"/>
  <c r="S252" i="2" s="1"/>
  <c r="AG252" i="2"/>
  <c r="AD252" i="2"/>
  <c r="AC252" i="2"/>
  <c r="AG254" i="2"/>
  <c r="AF254" i="2"/>
  <c r="AD254" i="2"/>
  <c r="AB254" i="2"/>
  <c r="S254" i="2" s="1"/>
  <c r="AE254" i="2"/>
  <c r="T254" i="2" s="1"/>
  <c r="U254" i="2" s="1"/>
  <c r="AE200" i="2"/>
  <c r="T200" i="2" s="1"/>
  <c r="U200" i="2" s="1"/>
  <c r="AB200" i="2"/>
  <c r="S200" i="2" s="1"/>
  <c r="AG214" i="2"/>
  <c r="AH214" i="2" s="1"/>
  <c r="AI214" i="2" s="1"/>
  <c r="AE219" i="2"/>
  <c r="T219" i="2" s="1"/>
  <c r="AC221" i="2"/>
  <c r="AB221" i="2"/>
  <c r="S221" i="2" s="1"/>
  <c r="AD233" i="2"/>
  <c r="AC233" i="2"/>
  <c r="AB233" i="2"/>
  <c r="S233" i="2" s="1"/>
  <c r="AD234" i="2"/>
  <c r="AE252" i="2"/>
  <c r="T252" i="2" s="1"/>
  <c r="U252" i="2" s="1"/>
  <c r="AB172" i="2"/>
  <c r="S172" i="2" s="1"/>
  <c r="AF219" i="2"/>
  <c r="AD221" i="2"/>
  <c r="AG227" i="2"/>
  <c r="AH227" i="2" s="1"/>
  <c r="AI227" i="2" s="1"/>
  <c r="AF227" i="2"/>
  <c r="AD227" i="2"/>
  <c r="AC227" i="2"/>
  <c r="AE234" i="2"/>
  <c r="T234" i="2" s="1"/>
  <c r="U234" i="2" s="1"/>
  <c r="AF252" i="2"/>
  <c r="AC254" i="2"/>
  <c r="AD295" i="2"/>
  <c r="AC295" i="2"/>
  <c r="AF295" i="2"/>
  <c r="AE295" i="2"/>
  <c r="T295" i="2" s="1"/>
  <c r="U295" i="2" s="1"/>
  <c r="AG295" i="2"/>
  <c r="AB295" i="2"/>
  <c r="S295" i="2" s="1"/>
  <c r="AG219" i="2"/>
  <c r="AF234" i="2"/>
  <c r="AG245" i="2"/>
  <c r="AF245" i="2"/>
  <c r="AE245" i="2"/>
  <c r="T245" i="2" s="1"/>
  <c r="AD245" i="2"/>
  <c r="AC245" i="2"/>
  <c r="AB245" i="2"/>
  <c r="S245" i="2" s="1"/>
  <c r="AC266" i="2"/>
  <c r="AF266" i="2"/>
  <c r="AE266" i="2"/>
  <c r="T266" i="2" s="1"/>
  <c r="U266" i="2" s="1"/>
  <c r="AB266" i="2"/>
  <c r="S266" i="2" s="1"/>
  <c r="AG266" i="2"/>
  <c r="AD266" i="2"/>
  <c r="AB173" i="2"/>
  <c r="AB199" i="2"/>
  <c r="S199" i="2" s="1"/>
  <c r="AF221" i="2"/>
  <c r="AE225" i="2"/>
  <c r="T225" i="2" s="1"/>
  <c r="U225" i="2" s="1"/>
  <c r="AF233" i="2"/>
  <c r="AC236" i="2"/>
  <c r="AC241" i="2"/>
  <c r="AB241" i="2"/>
  <c r="S241" i="2" s="1"/>
  <c r="AG241" i="2"/>
  <c r="AD241" i="2"/>
  <c r="AG237" i="2"/>
  <c r="AC240" i="2"/>
  <c r="AE260" i="2"/>
  <c r="T260" i="2" s="1"/>
  <c r="U260" i="2" s="1"/>
  <c r="AH297" i="2"/>
  <c r="AI297" i="2" s="1"/>
  <c r="AC244" i="2"/>
  <c r="AB244" i="2"/>
  <c r="S244" i="2" s="1"/>
  <c r="AC263" i="2"/>
  <c r="AG263" i="2"/>
  <c r="AE263" i="2"/>
  <c r="T263" i="2" s="1"/>
  <c r="AC272" i="2"/>
  <c r="AG272" i="2"/>
  <c r="AE272" i="2"/>
  <c r="T272" i="2" s="1"/>
  <c r="U272" i="2" s="1"/>
  <c r="AE280" i="2"/>
  <c r="T280" i="2" s="1"/>
  <c r="U280" i="2" s="1"/>
  <c r="AD280" i="2"/>
  <c r="AG280" i="2"/>
  <c r="AG294" i="2"/>
  <c r="AF294" i="2"/>
  <c r="AD294" i="2"/>
  <c r="AB294" i="2"/>
  <c r="S294" i="2" s="1"/>
  <c r="AE262" i="2"/>
  <c r="T262" i="2" s="1"/>
  <c r="AG262" i="2"/>
  <c r="AF262" i="2"/>
  <c r="AD267" i="2"/>
  <c r="AC267" i="2"/>
  <c r="AE271" i="2"/>
  <c r="T271" i="2" s="1"/>
  <c r="U271" i="2" s="1"/>
  <c r="AG271" i="2"/>
  <c r="AF271" i="2"/>
  <c r="AD276" i="2"/>
  <c r="AC276" i="2"/>
  <c r="AC290" i="2"/>
  <c r="AF290" i="2"/>
  <c r="AD299" i="2"/>
  <c r="AB299" i="2"/>
  <c r="S299" i="2" s="1"/>
  <c r="AG299" i="2"/>
  <c r="AF299" i="2"/>
  <c r="AB280" i="2"/>
  <c r="S280" i="2" s="1"/>
  <c r="AB237" i="2"/>
  <c r="S237" i="2" s="1"/>
  <c r="AB263" i="2"/>
  <c r="S263" i="2" s="1"/>
  <c r="AB267" i="2"/>
  <c r="S267" i="2" s="1"/>
  <c r="AB272" i="2"/>
  <c r="S272" i="2" s="1"/>
  <c r="AB276" i="2"/>
  <c r="S276" i="2" s="1"/>
  <c r="AC280" i="2"/>
  <c r="AE291" i="2"/>
  <c r="T291" i="2" s="1"/>
  <c r="AC237" i="2"/>
  <c r="AD244" i="2"/>
  <c r="AD263" i="2"/>
  <c r="AE267" i="2"/>
  <c r="T267" i="2" s="1"/>
  <c r="U267" i="2" s="1"/>
  <c r="AD272" i="2"/>
  <c r="AE276" i="2"/>
  <c r="T276" i="2" s="1"/>
  <c r="U276" i="2" s="1"/>
  <c r="AF280" i="2"/>
  <c r="AE283" i="2"/>
  <c r="T283" i="2" s="1"/>
  <c r="U283" i="2" s="1"/>
  <c r="AD283" i="2"/>
  <c r="AG283" i="2"/>
  <c r="AB284" i="2"/>
  <c r="S284" i="2" s="1"/>
  <c r="AB290" i="2"/>
  <c r="S290" i="2" s="1"/>
  <c r="AC294" i="2"/>
  <c r="V294" i="2" s="1"/>
  <c r="AD296" i="2"/>
  <c r="AB296" i="2"/>
  <c r="S296" i="2" s="1"/>
  <c r="AG296" i="2"/>
  <c r="AE296" i="2"/>
  <c r="T296" i="2" s="1"/>
  <c r="AC299" i="2"/>
  <c r="AD308" i="2"/>
  <c r="AC308" i="2"/>
  <c r="AB308" i="2"/>
  <c r="S308" i="2" s="1"/>
  <c r="AF308" i="2"/>
  <c r="AG308" i="2"/>
  <c r="AE308" i="2"/>
  <c r="T308" i="2" s="1"/>
  <c r="AG240" i="2"/>
  <c r="AF240" i="2"/>
  <c r="AE244" i="2"/>
  <c r="T244" i="2" s="1"/>
  <c r="U244" i="2" s="1"/>
  <c r="AB262" i="2"/>
  <c r="S262" i="2" s="1"/>
  <c r="AF263" i="2"/>
  <c r="AE265" i="2"/>
  <c r="T265" i="2" s="1"/>
  <c r="U265" i="2" s="1"/>
  <c r="AG265" i="2"/>
  <c r="AF265" i="2"/>
  <c r="AC265" i="2"/>
  <c r="AF267" i="2"/>
  <c r="AB271" i="2"/>
  <c r="S271" i="2" s="1"/>
  <c r="AF272" i="2"/>
  <c r="AE274" i="2"/>
  <c r="T274" i="2" s="1"/>
  <c r="U274" i="2" s="1"/>
  <c r="AG274" i="2"/>
  <c r="AF274" i="2"/>
  <c r="AC274" i="2"/>
  <c r="AF276" i="2"/>
  <c r="AD284" i="2"/>
  <c r="AD290" i="2"/>
  <c r="AE294" i="2"/>
  <c r="T294" i="2" s="1"/>
  <c r="U294" i="2" s="1"/>
  <c r="AE299" i="2"/>
  <c r="T299" i="2" s="1"/>
  <c r="AD305" i="2"/>
  <c r="AB305" i="2"/>
  <c r="S305" i="2" s="1"/>
  <c r="AG305" i="2"/>
  <c r="AF305" i="2"/>
  <c r="AE305" i="2"/>
  <c r="T305" i="2" s="1"/>
  <c r="U305" i="2" s="1"/>
  <c r="AC305" i="2"/>
  <c r="AE237" i="2"/>
  <c r="T237" i="2" s="1"/>
  <c r="U237" i="2" s="1"/>
  <c r="AF244" i="2"/>
  <c r="AB261" i="2"/>
  <c r="AC262" i="2"/>
  <c r="AG267" i="2"/>
  <c r="AB270" i="2"/>
  <c r="AC271" i="2"/>
  <c r="AG276" i="2"/>
  <c r="AC278" i="2"/>
  <c r="AB278" i="2"/>
  <c r="AC279" i="2"/>
  <c r="AE284" i="2"/>
  <c r="T284" i="2" s="1"/>
  <c r="U284" i="2" s="1"/>
  <c r="AG288" i="2"/>
  <c r="AE288" i="2"/>
  <c r="T288" i="2" s="1"/>
  <c r="U288" i="2" s="1"/>
  <c r="AE290" i="2"/>
  <c r="T290" i="2" s="1"/>
  <c r="U290" i="2" s="1"/>
  <c r="AE292" i="2"/>
  <c r="T292" i="2" s="1"/>
  <c r="AD292" i="2"/>
  <c r="AG292" i="2"/>
  <c r="AC292" i="2"/>
  <c r="AF237" i="2"/>
  <c r="AG244" i="2"/>
  <c r="AC261" i="2"/>
  <c r="AD262" i="2"/>
  <c r="AC270" i="2"/>
  <c r="AD271" i="2"/>
  <c r="AD279" i="2"/>
  <c r="AF284" i="2"/>
  <c r="AG290" i="2"/>
  <c r="AC296" i="2"/>
  <c r="AF224" i="2"/>
  <c r="AE224" i="2"/>
  <c r="T224" i="2" s="1"/>
  <c r="U224" i="2" s="1"/>
  <c r="AB260" i="2"/>
  <c r="AD261" i="2"/>
  <c r="AG264" i="2"/>
  <c r="AH264" i="2" s="1"/>
  <c r="AI264" i="2" s="1"/>
  <c r="AE264" i="2"/>
  <c r="T264" i="2" s="1"/>
  <c r="AC264" i="2"/>
  <c r="AD270" i="2"/>
  <c r="AG273" i="2"/>
  <c r="AE273" i="2"/>
  <c r="T273" i="2" s="1"/>
  <c r="U273" i="2" s="1"/>
  <c r="AC273" i="2"/>
  <c r="AE279" i="2"/>
  <c r="T279" i="2" s="1"/>
  <c r="U279" i="2" s="1"/>
  <c r="AB283" i="2"/>
  <c r="S283" i="2" s="1"/>
  <c r="AG284" i="2"/>
  <c r="AB240" i="2"/>
  <c r="S240" i="2" s="1"/>
  <c r="AD260" i="2"/>
  <c r="AE261" i="2"/>
  <c r="T261" i="2" s="1"/>
  <c r="U261" i="2" s="1"/>
  <c r="AB265" i="2"/>
  <c r="S265" i="2" s="1"/>
  <c r="AE268" i="2"/>
  <c r="T268" i="2" s="1"/>
  <c r="U268" i="2" s="1"/>
  <c r="AG268" i="2"/>
  <c r="AB268" i="2"/>
  <c r="S268" i="2" s="1"/>
  <c r="AD269" i="2"/>
  <c r="AE270" i="2"/>
  <c r="T270" i="2" s="1"/>
  <c r="U270" i="2" s="1"/>
  <c r="AB274" i="2"/>
  <c r="S274" i="2" s="1"/>
  <c r="AE277" i="2"/>
  <c r="T277" i="2" s="1"/>
  <c r="U277" i="2" s="1"/>
  <c r="AG277" i="2"/>
  <c r="AB277" i="2"/>
  <c r="S277" i="2" s="1"/>
  <c r="AE278" i="2"/>
  <c r="T278" i="2" s="1"/>
  <c r="U278" i="2" s="1"/>
  <c r="AB282" i="2"/>
  <c r="S282" i="2" s="1"/>
  <c r="AC283" i="2"/>
  <c r="AE286" i="2"/>
  <c r="T286" i="2" s="1"/>
  <c r="U286" i="2" s="1"/>
  <c r="AD286" i="2"/>
  <c r="AG286" i="2"/>
  <c r="AB288" i="2"/>
  <c r="S288" i="2" s="1"/>
  <c r="AC289" i="2"/>
  <c r="AF291" i="2"/>
  <c r="AD291" i="2"/>
  <c r="AG298" i="2"/>
  <c r="AE298" i="2"/>
  <c r="T298" i="2" s="1"/>
  <c r="AB298" i="2"/>
  <c r="S298" i="2" s="1"/>
  <c r="AG306" i="2"/>
  <c r="AC306" i="2"/>
  <c r="AB306" i="2"/>
  <c r="S306" i="2" s="1"/>
  <c r="AF306" i="2"/>
  <c r="AE306" i="2"/>
  <c r="T306" i="2" s="1"/>
  <c r="AD306" i="2"/>
  <c r="AB319" i="2"/>
  <c r="S319" i="2" s="1"/>
  <c r="AG319" i="2"/>
  <c r="AF319" i="2"/>
  <c r="AD319" i="2"/>
  <c r="AE319" i="2"/>
  <c r="T319" i="2" s="1"/>
  <c r="U319" i="2" s="1"/>
  <c r="AC319" i="2"/>
  <c r="AG341" i="2"/>
  <c r="AF341" i="2"/>
  <c r="AE341" i="2"/>
  <c r="T341" i="2" s="1"/>
  <c r="U341" i="2" s="1"/>
  <c r="AD341" i="2"/>
  <c r="AC341" i="2"/>
  <c r="AB341" i="2"/>
  <c r="S341" i="2" s="1"/>
  <c r="AE326" i="2"/>
  <c r="T326" i="2" s="1"/>
  <c r="U326" i="2" s="1"/>
  <c r="AD326" i="2"/>
  <c r="AC326" i="2"/>
  <c r="AB326" i="2"/>
  <c r="S326" i="2" s="1"/>
  <c r="AG326" i="2"/>
  <c r="AG332" i="2"/>
  <c r="AF332" i="2"/>
  <c r="AE332" i="2"/>
  <c r="T332" i="2" s="1"/>
  <c r="U332" i="2" s="1"/>
  <c r="AD332" i="2"/>
  <c r="AB332" i="2"/>
  <c r="S332" i="2" s="1"/>
  <c r="AF338" i="2"/>
  <c r="AE338" i="2"/>
  <c r="T338" i="2" s="1"/>
  <c r="AD338" i="2"/>
  <c r="AC338" i="2"/>
  <c r="AC335" i="2"/>
  <c r="AB335" i="2"/>
  <c r="S335" i="2" s="1"/>
  <c r="AG335" i="2"/>
  <c r="AE335" i="2"/>
  <c r="T335" i="2" s="1"/>
  <c r="U335" i="2" s="1"/>
  <c r="AC332" i="2"/>
  <c r="AB338" i="2"/>
  <c r="S338" i="2" s="1"/>
  <c r="AF342" i="2"/>
  <c r="AE342" i="2"/>
  <c r="T342" i="2" s="1"/>
  <c r="U342" i="2" s="1"/>
  <c r="AD342" i="2"/>
  <c r="AC342" i="2"/>
  <c r="AB342" i="2"/>
  <c r="S342" i="2" s="1"/>
  <c r="AD304" i="2"/>
  <c r="AC304" i="2"/>
  <c r="AB304" i="2"/>
  <c r="S304" i="2" s="1"/>
  <c r="AF304" i="2"/>
  <c r="AF326" i="2"/>
  <c r="AD335" i="2"/>
  <c r="AG338" i="2"/>
  <c r="AH338" i="2" s="1"/>
  <c r="AI338" i="2" s="1"/>
  <c r="AG342" i="2"/>
  <c r="AG303" i="2"/>
  <c r="AF303" i="2"/>
  <c r="AF335" i="2"/>
  <c r="AG333" i="2"/>
  <c r="AF333" i="2"/>
  <c r="AD333" i="2"/>
  <c r="AC333" i="2"/>
  <c r="AB333" i="2"/>
  <c r="S333" i="2" s="1"/>
  <c r="AD302" i="2"/>
  <c r="AB302" i="2"/>
  <c r="S302" i="2" s="1"/>
  <c r="AB327" i="2"/>
  <c r="S327" i="2" s="1"/>
  <c r="AG327" i="2"/>
  <c r="AF327" i="2"/>
  <c r="AD327" i="2"/>
  <c r="AD301" i="2"/>
  <c r="AC301" i="2"/>
  <c r="AB301" i="2"/>
  <c r="S301" i="2" s="1"/>
  <c r="AF301" i="2"/>
  <c r="AG307" i="2"/>
  <c r="AH307" i="2" s="1"/>
  <c r="AI307" i="2" s="1"/>
  <c r="AF307" i="2"/>
  <c r="AE307" i="2"/>
  <c r="T307" i="2" s="1"/>
  <c r="AD307" i="2"/>
  <c r="AF318" i="2"/>
  <c r="AE318" i="2"/>
  <c r="T318" i="2" s="1"/>
  <c r="U318" i="2" s="1"/>
  <c r="AD318" i="2"/>
  <c r="AC318" i="2"/>
  <c r="AG325" i="2"/>
  <c r="AF325" i="2"/>
  <c r="AD325" i="2"/>
  <c r="AC325" i="2"/>
  <c r="AB325" i="2"/>
  <c r="S325" i="2" s="1"/>
  <c r="AC327" i="2"/>
  <c r="AC331" i="2"/>
  <c r="AB331" i="2"/>
  <c r="S331" i="2" s="1"/>
  <c r="AG331" i="2"/>
  <c r="AE331" i="2"/>
  <c r="T331" i="2" s="1"/>
  <c r="U331" i="2" s="1"/>
  <c r="AE333" i="2"/>
  <c r="T333" i="2" s="1"/>
  <c r="U333" i="2" s="1"/>
  <c r="AC287" i="2"/>
  <c r="AE289" i="2"/>
  <c r="T289" i="2" s="1"/>
  <c r="AD289" i="2"/>
  <c r="AG289" i="2"/>
  <c r="AH289" i="2" s="1"/>
  <c r="AI289" i="2" s="1"/>
  <c r="AG300" i="2"/>
  <c r="AF300" i="2"/>
  <c r="AB303" i="2"/>
  <c r="S303" i="2" s="1"/>
  <c r="AE304" i="2"/>
  <c r="T304" i="2" s="1"/>
  <c r="U304" i="2" s="1"/>
  <c r="AB315" i="2"/>
  <c r="S315" i="2" s="1"/>
  <c r="AG315" i="2"/>
  <c r="AF315" i="2"/>
  <c r="AD315" i="2"/>
  <c r="AE327" i="2"/>
  <c r="T327" i="2" s="1"/>
  <c r="U327" i="2" s="1"/>
  <c r="AF334" i="2"/>
  <c r="AE334" i="2"/>
  <c r="T334" i="2" s="1"/>
  <c r="AD334" i="2"/>
  <c r="AC334" i="2"/>
  <c r="AD298" i="2"/>
  <c r="AC298" i="2"/>
  <c r="AF298" i="2"/>
  <c r="AE302" i="2"/>
  <c r="T302" i="2" s="1"/>
  <c r="U302" i="2" s="1"/>
  <c r="AD303" i="2"/>
  <c r="AC315" i="2"/>
  <c r="AG318" i="2"/>
  <c r="AH318" i="2" s="1"/>
  <c r="AI318" i="2" s="1"/>
  <c r="AF322" i="2"/>
  <c r="AE322" i="2"/>
  <c r="T322" i="2" s="1"/>
  <c r="U322" i="2" s="1"/>
  <c r="AD322" i="2"/>
  <c r="AC322" i="2"/>
  <c r="AE325" i="2"/>
  <c r="T325" i="2" s="1"/>
  <c r="U325" i="2" s="1"/>
  <c r="AF328" i="2"/>
  <c r="AE328" i="2"/>
  <c r="T328" i="2" s="1"/>
  <c r="U328" i="2" s="1"/>
  <c r="AD328" i="2"/>
  <c r="AC328" i="2"/>
  <c r="AF331" i="2"/>
  <c r="AB334" i="2"/>
  <c r="S334" i="2" s="1"/>
  <c r="AG345" i="2"/>
  <c r="AF345" i="2"/>
  <c r="AE345" i="2"/>
  <c r="T345" i="2" s="1"/>
  <c r="U345" i="2" s="1"/>
  <c r="AD345" i="2"/>
  <c r="AC345" i="2"/>
  <c r="AB345" i="2"/>
  <c r="S345" i="2" s="1"/>
  <c r="P99" i="1"/>
  <c r="R99" i="1"/>
  <c r="O99" i="1"/>
  <c r="AH112" i="2" l="1"/>
  <c r="AI112" i="2" s="1"/>
  <c r="AH52" i="2"/>
  <c r="AI52" i="2" s="1"/>
  <c r="AH279" i="2"/>
  <c r="AI279" i="2" s="1"/>
  <c r="AH156" i="2"/>
  <c r="AI156" i="2" s="1"/>
  <c r="AH286" i="2"/>
  <c r="AI286" i="2" s="1"/>
  <c r="AH273" i="2"/>
  <c r="AI273" i="2" s="1"/>
  <c r="AH244" i="2"/>
  <c r="AI244" i="2" s="1"/>
  <c r="AH106" i="2"/>
  <c r="AI106" i="2" s="1"/>
  <c r="AH251" i="2"/>
  <c r="AI251" i="2" s="1"/>
  <c r="AH269" i="2"/>
  <c r="AI269" i="2" s="1"/>
  <c r="AH315" i="2"/>
  <c r="AI315" i="2" s="1"/>
  <c r="AH331" i="2"/>
  <c r="AI331" i="2" s="1"/>
  <c r="AH62" i="2"/>
  <c r="AI62" i="2" s="1"/>
  <c r="AH284" i="2"/>
  <c r="AI284" i="2" s="1"/>
  <c r="AH216" i="2"/>
  <c r="AI216" i="2" s="1"/>
  <c r="AH140" i="2"/>
  <c r="AI140" i="2" s="1"/>
  <c r="AH90" i="2"/>
  <c r="AI90" i="2" s="1"/>
  <c r="AH89" i="2"/>
  <c r="AI89" i="2" s="1"/>
  <c r="AH243" i="2"/>
  <c r="AI243" i="2" s="1"/>
  <c r="AH39" i="2"/>
  <c r="AI39" i="2" s="1"/>
  <c r="AH26" i="2"/>
  <c r="AI26" i="2" s="1"/>
  <c r="AH222" i="2"/>
  <c r="AI222" i="2" s="1"/>
  <c r="AH98" i="2"/>
  <c r="AI98" i="2" s="1"/>
  <c r="AH285" i="2"/>
  <c r="AI285" i="2" s="1"/>
  <c r="AH38" i="2"/>
  <c r="AI38" i="2" s="1"/>
  <c r="AH182" i="2"/>
  <c r="AI182" i="2" s="1"/>
  <c r="AH25" i="2"/>
  <c r="AI25" i="2" s="1"/>
  <c r="AH116" i="2"/>
  <c r="AI116" i="2" s="1"/>
  <c r="AH298" i="2"/>
  <c r="AI298" i="2" s="1"/>
  <c r="S216" i="2"/>
  <c r="U216" i="2" s="1"/>
  <c r="AH10" i="2"/>
  <c r="AI10" i="2" s="1"/>
  <c r="AH19" i="2"/>
  <c r="AI19" i="2" s="1"/>
  <c r="AH92" i="2"/>
  <c r="AI92" i="2" s="1"/>
  <c r="AH292" i="2"/>
  <c r="AI292" i="2" s="1"/>
  <c r="AH181" i="2"/>
  <c r="AI181" i="2" s="1"/>
  <c r="AH56" i="2"/>
  <c r="AI56" i="2" s="1"/>
  <c r="AH303" i="2"/>
  <c r="AI303" i="2" s="1"/>
  <c r="AH49" i="2"/>
  <c r="AI49" i="2" s="1"/>
  <c r="AH63" i="2"/>
  <c r="AI63" i="2" s="1"/>
  <c r="AH154" i="2"/>
  <c r="AI154" i="2" s="1"/>
  <c r="AH143" i="2"/>
  <c r="AI143" i="2" s="1"/>
  <c r="AH282" i="2"/>
  <c r="AI282" i="2" s="1"/>
  <c r="AH166" i="2"/>
  <c r="AI166" i="2" s="1"/>
  <c r="AH193" i="2"/>
  <c r="AI193" i="2" s="1"/>
  <c r="AH291" i="2"/>
  <c r="AI291" i="2" s="1"/>
  <c r="AH223" i="2"/>
  <c r="AI223" i="2" s="1"/>
  <c r="AH27" i="2"/>
  <c r="AI27" i="2" s="1"/>
  <c r="AH333" i="2"/>
  <c r="AI333" i="2" s="1"/>
  <c r="AH283" i="2"/>
  <c r="AI283" i="2" s="1"/>
  <c r="AH95" i="2"/>
  <c r="AI95" i="2" s="1"/>
  <c r="AH245" i="2"/>
  <c r="AI245" i="2" s="1"/>
  <c r="AH191" i="2"/>
  <c r="AI191" i="2" s="1"/>
  <c r="AH11" i="2"/>
  <c r="AI11" i="2" s="1"/>
  <c r="AH135" i="2"/>
  <c r="AI135" i="2" s="1"/>
  <c r="AH253" i="2"/>
  <c r="AI253" i="2" s="1"/>
  <c r="AH277" i="2"/>
  <c r="AI277" i="2" s="1"/>
  <c r="AH263" i="2"/>
  <c r="AI263" i="2" s="1"/>
  <c r="AH48" i="2"/>
  <c r="AI48" i="2" s="1"/>
  <c r="AH107" i="2"/>
  <c r="AI107" i="2" s="1"/>
  <c r="AH242" i="2"/>
  <c r="AI242" i="2" s="1"/>
  <c r="AH162" i="2"/>
  <c r="AI162" i="2" s="1"/>
  <c r="AH167" i="2"/>
  <c r="AI167" i="2" s="1"/>
  <c r="AH54" i="2"/>
  <c r="AI54" i="2" s="1"/>
  <c r="AH91" i="2"/>
  <c r="AI91" i="2" s="1"/>
  <c r="AH233" i="2"/>
  <c r="AI233" i="2" s="1"/>
  <c r="AH306" i="2"/>
  <c r="AH288" i="2"/>
  <c r="AI288" i="2" s="1"/>
  <c r="AH254" i="2"/>
  <c r="AI254" i="2" s="1"/>
  <c r="AH13" i="2"/>
  <c r="AI13" i="2" s="1"/>
  <c r="AH328" i="2"/>
  <c r="AI328" i="2" s="1"/>
  <c r="AH262" i="2"/>
  <c r="AI262" i="2" s="1"/>
  <c r="AH161" i="2"/>
  <c r="AI161" i="2" s="1"/>
  <c r="AH59" i="2"/>
  <c r="AI59" i="2" s="1"/>
  <c r="AH87" i="2"/>
  <c r="AI87" i="2" s="1"/>
  <c r="AH60" i="2"/>
  <c r="AI60" i="2" s="1"/>
  <c r="AH276" i="2"/>
  <c r="AI276" i="2" s="1"/>
  <c r="AH304" i="2"/>
  <c r="AI304" i="2" s="1"/>
  <c r="AH241" i="2"/>
  <c r="AI241" i="2" s="1"/>
  <c r="AH225" i="2"/>
  <c r="AI225" i="2" s="1"/>
  <c r="AH169" i="2"/>
  <c r="AI169" i="2" s="1"/>
  <c r="AH238" i="2"/>
  <c r="AI238" i="2" s="1"/>
  <c r="AH124" i="2"/>
  <c r="AI124" i="2" s="1"/>
  <c r="AH125" i="2"/>
  <c r="AI125" i="2" s="1"/>
  <c r="AH66" i="2"/>
  <c r="AI66" i="2" s="1"/>
  <c r="AH32" i="2"/>
  <c r="AI32" i="2" s="1"/>
  <c r="AH148" i="2"/>
  <c r="AI148" i="2" s="1"/>
  <c r="AH12" i="2"/>
  <c r="AI12" i="2" s="1"/>
  <c r="AH268" i="2"/>
  <c r="AI268" i="2" s="1"/>
  <c r="AH295" i="2"/>
  <c r="AI295" i="2" s="1"/>
  <c r="AH224" i="2"/>
  <c r="AI224" i="2" s="1"/>
  <c r="AH308" i="2"/>
  <c r="AI308" i="2" s="1"/>
  <c r="AH190" i="2"/>
  <c r="AI190" i="2" s="1"/>
  <c r="AH127" i="2"/>
  <c r="AI127" i="2" s="1"/>
  <c r="AH194" i="2"/>
  <c r="AI194" i="2" s="1"/>
  <c r="AH153" i="2"/>
  <c r="AI153" i="2" s="1"/>
  <c r="AH97" i="2"/>
  <c r="AI97" i="2" s="1"/>
  <c r="AH137" i="2"/>
  <c r="AI137" i="2" s="1"/>
  <c r="AH111" i="2"/>
  <c r="AI111" i="2" s="1"/>
  <c r="AH53" i="2"/>
  <c r="AI53" i="2" s="1"/>
  <c r="AH9" i="2"/>
  <c r="AI9" i="2" s="1"/>
  <c r="AH47" i="2"/>
  <c r="AI47" i="2" s="1"/>
  <c r="AH88" i="2"/>
  <c r="AI88" i="2" s="1"/>
  <c r="AH300" i="2"/>
  <c r="AI300" i="2" s="1"/>
  <c r="AH180" i="2"/>
  <c r="AI180" i="2" s="1"/>
  <c r="AH159" i="2"/>
  <c r="AI159" i="2" s="1"/>
  <c r="AH118" i="2"/>
  <c r="AI118" i="2" s="1"/>
  <c r="AH67" i="2"/>
  <c r="AI67" i="2" s="1"/>
  <c r="AH157" i="2"/>
  <c r="AI157" i="2" s="1"/>
  <c r="AH239" i="2"/>
  <c r="AI239" i="2" s="1"/>
  <c r="AH8" i="2"/>
  <c r="AI8" i="2" s="1"/>
  <c r="AH287" i="2"/>
  <c r="AI287" i="2" s="1"/>
  <c r="AH335" i="2"/>
  <c r="AI335" i="2" s="1"/>
  <c r="AH272" i="2"/>
  <c r="AI272" i="2" s="1"/>
  <c r="AH40" i="2"/>
  <c r="AI40" i="2" s="1"/>
  <c r="AH198" i="2"/>
  <c r="AI198" i="2" s="1"/>
  <c r="AH236" i="2"/>
  <c r="AI236" i="2" s="1"/>
  <c r="AH325" i="2"/>
  <c r="AI325" i="2" s="1"/>
  <c r="AH319" i="2"/>
  <c r="AI319" i="2" s="1"/>
  <c r="AH237" i="2"/>
  <c r="AI237" i="2" s="1"/>
  <c r="AH174" i="2"/>
  <c r="AI174" i="2" s="1"/>
  <c r="AH117" i="2"/>
  <c r="AI117" i="2" s="1"/>
  <c r="AH146" i="2"/>
  <c r="AI146" i="2" s="1"/>
  <c r="AH281" i="2"/>
  <c r="AI281" i="2" s="1"/>
  <c r="AH115" i="2"/>
  <c r="AI115" i="2" s="1"/>
  <c r="AH301" i="2"/>
  <c r="AI301" i="2" s="1"/>
  <c r="S261" i="2"/>
  <c r="AH261" i="2"/>
  <c r="AI261" i="2" s="1"/>
  <c r="AH334" i="2"/>
  <c r="AI334" i="2" s="1"/>
  <c r="U160" i="2"/>
  <c r="AH218" i="2"/>
  <c r="AI218" i="2" s="1"/>
  <c r="U100" i="2"/>
  <c r="U86" i="2"/>
  <c r="AH93" i="2"/>
  <c r="AI93" i="2" s="1"/>
  <c r="AH28" i="2"/>
  <c r="AI28" i="2" s="1"/>
  <c r="U293" i="2"/>
  <c r="U191" i="2"/>
  <c r="U218" i="2"/>
  <c r="AH172" i="2"/>
  <c r="AI172" i="2" s="1"/>
  <c r="U162" i="2"/>
  <c r="S30" i="2"/>
  <c r="AH30" i="2"/>
  <c r="AI30" i="2" s="1"/>
  <c r="AH96" i="2"/>
  <c r="AI96" i="2" s="1"/>
  <c r="U114" i="2"/>
  <c r="AH51" i="2"/>
  <c r="AI51" i="2" s="1"/>
  <c r="AH57" i="2"/>
  <c r="AI57" i="2" s="1"/>
  <c r="S173" i="2"/>
  <c r="AH173" i="2"/>
  <c r="AI173" i="2" s="1"/>
  <c r="U172" i="2"/>
  <c r="U15" i="2"/>
  <c r="AH72" i="2"/>
  <c r="AI72" i="2" s="1"/>
  <c r="U29" i="2"/>
  <c r="U308" i="2"/>
  <c r="AH302" i="2"/>
  <c r="AI302" i="2" s="1"/>
  <c r="AH275" i="2"/>
  <c r="AI275" i="2" s="1"/>
  <c r="AH220" i="2"/>
  <c r="AI220" i="2" s="1"/>
  <c r="U180" i="2"/>
  <c r="AH165" i="2"/>
  <c r="AI165" i="2" s="1"/>
  <c r="AH100" i="2"/>
  <c r="AI100" i="2" s="1"/>
  <c r="U161" i="2"/>
  <c r="U94" i="2"/>
  <c r="AH152" i="2"/>
  <c r="AI152" i="2" s="1"/>
  <c r="U99" i="2"/>
  <c r="AH104" i="2"/>
  <c r="AI104" i="2" s="1"/>
  <c r="U217" i="2"/>
  <c r="AH170" i="2"/>
  <c r="AI170" i="2" s="1"/>
  <c r="AH142" i="2"/>
  <c r="AI142" i="2" s="1"/>
  <c r="U104" i="2"/>
  <c r="T349" i="2"/>
  <c r="U8" i="2"/>
  <c r="AH50" i="2"/>
  <c r="AI50" i="2" s="1"/>
  <c r="S260" i="2"/>
  <c r="AH260" i="2"/>
  <c r="AI260" i="2" s="1"/>
  <c r="U303" i="2"/>
  <c r="AH327" i="2"/>
  <c r="AI327" i="2" s="1"/>
  <c r="AH342" i="2"/>
  <c r="AI342" i="2" s="1"/>
  <c r="S278" i="2"/>
  <c r="AH278" i="2"/>
  <c r="AI278" i="2" s="1"/>
  <c r="AH265" i="2"/>
  <c r="AI265" i="2" s="1"/>
  <c r="AH299" i="2"/>
  <c r="AI299" i="2" s="1"/>
  <c r="AH266" i="2"/>
  <c r="AI266" i="2" s="1"/>
  <c r="AH293" i="2"/>
  <c r="AI293" i="2" s="1"/>
  <c r="AH213" i="2"/>
  <c r="AI213" i="2" s="1"/>
  <c r="AH109" i="2"/>
  <c r="AI109" i="2" s="1"/>
  <c r="AH155" i="2"/>
  <c r="AI155" i="2" s="1"/>
  <c r="AH184" i="2"/>
  <c r="AI184" i="2" s="1"/>
  <c r="AH160" i="2"/>
  <c r="AI160" i="2" s="1"/>
  <c r="AH149" i="2"/>
  <c r="AI149" i="2" s="1"/>
  <c r="AH110" i="2"/>
  <c r="AI110" i="2" s="1"/>
  <c r="AH65" i="2"/>
  <c r="AI65" i="2" s="1"/>
  <c r="AH114" i="2"/>
  <c r="AI114" i="2" s="1"/>
  <c r="AH64" i="2"/>
  <c r="AI64" i="2" s="1"/>
  <c r="U61" i="2"/>
  <c r="U299" i="2"/>
  <c r="AH271" i="2"/>
  <c r="AI271" i="2" s="1"/>
  <c r="U220" i="2"/>
  <c r="S74" i="2"/>
  <c r="AH74" i="2"/>
  <c r="AI74" i="2" s="1"/>
  <c r="U58" i="2"/>
  <c r="AH94" i="2"/>
  <c r="AI94" i="2" s="1"/>
  <c r="AH14" i="2"/>
  <c r="AI14" i="2" s="1"/>
  <c r="AH29" i="2"/>
  <c r="AI29" i="2" s="1"/>
  <c r="U334" i="2"/>
  <c r="U338" i="2"/>
  <c r="U306" i="2"/>
  <c r="AH294" i="2"/>
  <c r="AI294" i="2" s="1"/>
  <c r="AH257" i="2"/>
  <c r="AI257" i="2" s="1"/>
  <c r="AH217" i="2"/>
  <c r="AI217" i="2" s="1"/>
  <c r="U166" i="2"/>
  <c r="U196" i="2"/>
  <c r="AH144" i="2"/>
  <c r="AI144" i="2" s="1"/>
  <c r="AH195" i="2"/>
  <c r="AI195" i="2" s="1"/>
  <c r="AH136" i="2"/>
  <c r="AI136" i="2" s="1"/>
  <c r="U105" i="2"/>
  <c r="AH126" i="2"/>
  <c r="AI126" i="2" s="1"/>
  <c r="AH105" i="2"/>
  <c r="AI105" i="2" s="1"/>
  <c r="AH158" i="2"/>
  <c r="AI158" i="2" s="1"/>
  <c r="U174" i="2"/>
  <c r="U137" i="2"/>
  <c r="AH70" i="2"/>
  <c r="AI70" i="2" s="1"/>
  <c r="U307" i="2"/>
  <c r="AH332" i="2"/>
  <c r="AI332" i="2" s="1"/>
  <c r="AH290" i="2"/>
  <c r="AI290" i="2" s="1"/>
  <c r="AH305" i="2"/>
  <c r="AI305" i="2" s="1"/>
  <c r="U262" i="2"/>
  <c r="AH296" i="2"/>
  <c r="AI296" i="2" s="1"/>
  <c r="AH219" i="2"/>
  <c r="AI219" i="2" s="1"/>
  <c r="AH151" i="2"/>
  <c r="AI151" i="2" s="1"/>
  <c r="AH207" i="2"/>
  <c r="AI207" i="2" s="1"/>
  <c r="AH226" i="2"/>
  <c r="AI226" i="2" s="1"/>
  <c r="AH206" i="2"/>
  <c r="AI206" i="2" s="1"/>
  <c r="AH150" i="2"/>
  <c r="AI150" i="2" s="1"/>
  <c r="AH192" i="2"/>
  <c r="AI192" i="2" s="1"/>
  <c r="AH113" i="2"/>
  <c r="AI113" i="2" s="1"/>
  <c r="U103" i="2"/>
  <c r="AH99" i="2"/>
  <c r="AI99" i="2" s="1"/>
  <c r="AH71" i="2"/>
  <c r="AI71" i="2" s="1"/>
  <c r="AH31" i="2"/>
  <c r="AI31" i="2" s="1"/>
  <c r="AH341" i="2"/>
  <c r="AI341" i="2" s="1"/>
  <c r="S270" i="2"/>
  <c r="AH270" i="2"/>
  <c r="AI270" i="2" s="1"/>
  <c r="U296" i="2"/>
  <c r="U219" i="2"/>
  <c r="U253" i="2"/>
  <c r="AH199" i="2"/>
  <c r="AI199" i="2" s="1"/>
  <c r="AH221" i="2"/>
  <c r="AI221" i="2" s="1"/>
  <c r="U139" i="2"/>
  <c r="U31" i="2"/>
  <c r="AH58" i="2"/>
  <c r="AI58" i="2" s="1"/>
  <c r="AH61" i="2"/>
  <c r="AI61" i="2" s="1"/>
  <c r="U289" i="2"/>
  <c r="U298" i="2"/>
  <c r="AH267" i="2"/>
  <c r="AI267" i="2" s="1"/>
  <c r="AH274" i="2"/>
  <c r="AI274" i="2" s="1"/>
  <c r="U263" i="2"/>
  <c r="AH280" i="2"/>
  <c r="AI280" i="2" s="1"/>
  <c r="U245" i="2"/>
  <c r="U243" i="2"/>
  <c r="S197" i="2"/>
  <c r="AH197" i="2"/>
  <c r="AI197" i="2" s="1"/>
  <c r="AH200" i="2"/>
  <c r="AH183" i="2"/>
  <c r="AI183" i="2" s="1"/>
  <c r="AH235" i="2"/>
  <c r="AI235" i="2" s="1"/>
  <c r="U18" i="2"/>
  <c r="AH108" i="2"/>
  <c r="AI108" i="2" s="1"/>
  <c r="AH55" i="2"/>
  <c r="AI55" i="2" s="1"/>
  <c r="AH18" i="2"/>
  <c r="AI18" i="2" s="1"/>
  <c r="AH345" i="2"/>
  <c r="AI345" i="2" s="1"/>
  <c r="AH326" i="2"/>
  <c r="AI326" i="2" s="1"/>
  <c r="AH240" i="2"/>
  <c r="AI240" i="2" s="1"/>
  <c r="AH252" i="2"/>
  <c r="AI252" i="2" s="1"/>
  <c r="AH234" i="2"/>
  <c r="AI234" i="2" s="1"/>
  <c r="AH168" i="2"/>
  <c r="AI168" i="2" s="1"/>
  <c r="AH196" i="2"/>
  <c r="AI196" i="2" s="1"/>
  <c r="AH145" i="2"/>
  <c r="AI145" i="2" s="1"/>
  <c r="AH164" i="2"/>
  <c r="AI164" i="2" s="1"/>
  <c r="AH171" i="2"/>
  <c r="AI171" i="2" s="1"/>
  <c r="U95" i="2"/>
  <c r="AH139" i="2"/>
  <c r="AI139" i="2" s="1"/>
  <c r="AH103" i="2"/>
  <c r="AI103" i="2" s="1"/>
  <c r="U17" i="2"/>
  <c r="AH102" i="2"/>
  <c r="AI102" i="2" s="1"/>
  <c r="AH86" i="2"/>
  <c r="AI86" i="2" s="1"/>
  <c r="AH68" i="2"/>
  <c r="AI68" i="2" s="1"/>
  <c r="AH101" i="2"/>
  <c r="AI101" i="2" s="1"/>
  <c r="AH16" i="2"/>
  <c r="AI16" i="2" s="1"/>
  <c r="AH17" i="2"/>
  <c r="AI17" i="2" s="1"/>
  <c r="AH15" i="2"/>
  <c r="AI15" i="2" s="1"/>
  <c r="AG99" i="1"/>
  <c r="AF99" i="1"/>
  <c r="AE99" i="1"/>
  <c r="T99" i="1" s="1"/>
  <c r="U99" i="1" s="1"/>
  <c r="AD99" i="1"/>
  <c r="AB99" i="1"/>
  <c r="S99" i="1" s="1"/>
  <c r="AC99" i="1"/>
  <c r="U197" i="2" l="1"/>
  <c r="U349" i="2" s="1"/>
  <c r="S349" i="2"/>
  <c r="AH99" i="1"/>
  <c r="AI99" i="1" s="1"/>
  <c r="B387" i="1" l="1"/>
  <c r="AE385" i="1"/>
  <c r="AB385" i="1"/>
  <c r="S385" i="1" s="1"/>
  <c r="AG385" i="1"/>
  <c r="AF385" i="1"/>
  <c r="AD385" i="1"/>
  <c r="AC385" i="1"/>
  <c r="T385" i="1"/>
  <c r="U385" i="1" s="1"/>
  <c r="AE321" i="1"/>
  <c r="AB321" i="1"/>
  <c r="S321" i="1" s="1"/>
  <c r="AE322" i="1"/>
  <c r="T322" i="1" s="1"/>
  <c r="U322" i="1" s="1"/>
  <c r="AB322" i="1"/>
  <c r="S322" i="1" s="1"/>
  <c r="AH385" i="1" l="1"/>
  <c r="AI385" i="1" s="1"/>
  <c r="AG395" i="1" l="1"/>
  <c r="AF395" i="1"/>
  <c r="AE395" i="1"/>
  <c r="AD395" i="1"/>
  <c r="AC395" i="1"/>
  <c r="AB395" i="1"/>
  <c r="AG394" i="1"/>
  <c r="AF394" i="1"/>
  <c r="AE394" i="1"/>
  <c r="AD394" i="1"/>
  <c r="AC394" i="1"/>
  <c r="AB394" i="1"/>
  <c r="O393" i="1"/>
  <c r="P393" i="1" s="1"/>
  <c r="U392" i="1"/>
  <c r="O392" i="1"/>
  <c r="P392" i="1" s="1"/>
  <c r="Q386" i="1"/>
  <c r="O379" i="1"/>
  <c r="P379" i="1" s="1"/>
  <c r="O373" i="1"/>
  <c r="P373" i="1" s="1"/>
  <c r="R372" i="1"/>
  <c r="AC372" i="1" s="1"/>
  <c r="O372" i="1"/>
  <c r="P372" i="1" s="1"/>
  <c r="R366" i="1"/>
  <c r="O366" i="1"/>
  <c r="P366" i="1" s="1"/>
  <c r="O360" i="1"/>
  <c r="P360" i="1" s="1"/>
  <c r="AF360" i="1" s="1"/>
  <c r="O359" i="1"/>
  <c r="P359" i="1" s="1"/>
  <c r="AD359" i="1" s="1"/>
  <c r="O358" i="1"/>
  <c r="P358" i="1" s="1"/>
  <c r="O357" i="1"/>
  <c r="P357" i="1" s="1"/>
  <c r="O356" i="1"/>
  <c r="P356" i="1" s="1"/>
  <c r="O350" i="1"/>
  <c r="P350" i="1" s="1"/>
  <c r="AG350" i="1" s="1"/>
  <c r="O349" i="1"/>
  <c r="P349" i="1" s="1"/>
  <c r="R348" i="1"/>
  <c r="O348" i="1"/>
  <c r="P348" i="1" s="1"/>
  <c r="AF348" i="1" s="1"/>
  <c r="R347" i="1"/>
  <c r="O347" i="1"/>
  <c r="P347" i="1" s="1"/>
  <c r="O341" i="1"/>
  <c r="P341" i="1" s="1"/>
  <c r="R335" i="1"/>
  <c r="O335" i="1"/>
  <c r="P335" i="1" s="1"/>
  <c r="R334" i="1"/>
  <c r="O334" i="1"/>
  <c r="P334" i="1" s="1"/>
  <c r="R328" i="1"/>
  <c r="O328" i="1"/>
  <c r="P328" i="1" s="1"/>
  <c r="AG322" i="1"/>
  <c r="AF322" i="1"/>
  <c r="AD322" i="1"/>
  <c r="AC322" i="1"/>
  <c r="AG321" i="1"/>
  <c r="AF321" i="1"/>
  <c r="T321" i="1"/>
  <c r="U321" i="1" s="1"/>
  <c r="AD321" i="1"/>
  <c r="AC321" i="1"/>
  <c r="O315" i="1"/>
  <c r="P315" i="1" s="1"/>
  <c r="O314" i="1"/>
  <c r="P314" i="1" s="1"/>
  <c r="AF314" i="1" s="1"/>
  <c r="O313" i="1"/>
  <c r="P313" i="1" s="1"/>
  <c r="AF313" i="1" s="1"/>
  <c r="R312" i="1"/>
  <c r="O312" i="1"/>
  <c r="P312" i="1" s="1"/>
  <c r="R311" i="1"/>
  <c r="O311" i="1"/>
  <c r="P311" i="1" s="1"/>
  <c r="R310" i="1"/>
  <c r="O310" i="1"/>
  <c r="P310" i="1" s="1"/>
  <c r="R309" i="1"/>
  <c r="O309" i="1"/>
  <c r="P309" i="1" s="1"/>
  <c r="R308" i="1"/>
  <c r="O308" i="1"/>
  <c r="P308" i="1" s="1"/>
  <c r="R307" i="1"/>
  <c r="O307" i="1"/>
  <c r="P307" i="1" s="1"/>
  <c r="R306" i="1"/>
  <c r="O306" i="1"/>
  <c r="P306" i="1" s="1"/>
  <c r="R305" i="1"/>
  <c r="O305" i="1"/>
  <c r="P305" i="1" s="1"/>
  <c r="R304" i="1"/>
  <c r="O304" i="1"/>
  <c r="P304" i="1" s="1"/>
  <c r="R303" i="1"/>
  <c r="O303" i="1"/>
  <c r="P303" i="1" s="1"/>
  <c r="O302" i="1"/>
  <c r="P302" i="1" s="1"/>
  <c r="AD302" i="1" s="1"/>
  <c r="AJ301" i="1"/>
  <c r="R301" i="1"/>
  <c r="O301" i="1"/>
  <c r="P301" i="1" s="1"/>
  <c r="R300" i="1"/>
  <c r="O300" i="1"/>
  <c r="P300" i="1" s="1"/>
  <c r="R299" i="1"/>
  <c r="O299" i="1"/>
  <c r="P299" i="1" s="1"/>
  <c r="R298" i="1"/>
  <c r="O298" i="1"/>
  <c r="P298" i="1" s="1"/>
  <c r="R297" i="1"/>
  <c r="O297" i="1"/>
  <c r="P297" i="1" s="1"/>
  <c r="R296" i="1"/>
  <c r="O296" i="1"/>
  <c r="P296" i="1" s="1"/>
  <c r="R295" i="1"/>
  <c r="O295" i="1"/>
  <c r="P295" i="1" s="1"/>
  <c r="R294" i="1"/>
  <c r="O294" i="1"/>
  <c r="P294" i="1" s="1"/>
  <c r="R293" i="1"/>
  <c r="O293" i="1"/>
  <c r="P293" i="1" s="1"/>
  <c r="R292" i="1"/>
  <c r="O292" i="1"/>
  <c r="P292" i="1" s="1"/>
  <c r="R291" i="1"/>
  <c r="O291" i="1"/>
  <c r="P291" i="1" s="1"/>
  <c r="R290" i="1"/>
  <c r="O290" i="1"/>
  <c r="P290" i="1" s="1"/>
  <c r="R289" i="1"/>
  <c r="O289" i="1"/>
  <c r="P289" i="1" s="1"/>
  <c r="AD289" i="1" s="1"/>
  <c r="R288" i="1"/>
  <c r="O288" i="1"/>
  <c r="P288" i="1" s="1"/>
  <c r="R287" i="1"/>
  <c r="O287" i="1"/>
  <c r="P287" i="1" s="1"/>
  <c r="R286" i="1"/>
  <c r="O286" i="1"/>
  <c r="P286" i="1" s="1"/>
  <c r="R285" i="1"/>
  <c r="O285" i="1"/>
  <c r="P285" i="1" s="1"/>
  <c r="R284" i="1"/>
  <c r="O284" i="1"/>
  <c r="P284" i="1" s="1"/>
  <c r="R283" i="1"/>
  <c r="O283" i="1"/>
  <c r="P283" i="1" s="1"/>
  <c r="R282" i="1"/>
  <c r="O282" i="1"/>
  <c r="P282" i="1" s="1"/>
  <c r="R281" i="1"/>
  <c r="O281" i="1"/>
  <c r="P281" i="1" s="1"/>
  <c r="R280" i="1"/>
  <c r="O280" i="1"/>
  <c r="P280" i="1" s="1"/>
  <c r="R279" i="1"/>
  <c r="O279" i="1"/>
  <c r="P279" i="1" s="1"/>
  <c r="R278" i="1"/>
  <c r="O278" i="1"/>
  <c r="P278" i="1" s="1"/>
  <c r="R277" i="1"/>
  <c r="O277" i="1"/>
  <c r="P277" i="1" s="1"/>
  <c r="R276" i="1"/>
  <c r="O276" i="1"/>
  <c r="P276" i="1" s="1"/>
  <c r="R275" i="1"/>
  <c r="O275" i="1"/>
  <c r="P275" i="1" s="1"/>
  <c r="R274" i="1"/>
  <c r="O274" i="1"/>
  <c r="P274" i="1" s="1"/>
  <c r="R273" i="1"/>
  <c r="O273" i="1"/>
  <c r="P273" i="1" s="1"/>
  <c r="R272" i="1"/>
  <c r="O272" i="1"/>
  <c r="P272" i="1" s="1"/>
  <c r="AE272" i="1" s="1"/>
  <c r="T272" i="1" s="1"/>
  <c r="U272" i="1" s="1"/>
  <c r="R271" i="1"/>
  <c r="O271" i="1"/>
  <c r="P271" i="1" s="1"/>
  <c r="R270" i="1"/>
  <c r="O270" i="1"/>
  <c r="P270" i="1" s="1"/>
  <c r="R269" i="1"/>
  <c r="O269" i="1"/>
  <c r="P269" i="1" s="1"/>
  <c r="R268" i="1"/>
  <c r="O268" i="1"/>
  <c r="P268" i="1" s="1"/>
  <c r="AF268" i="1" s="1"/>
  <c r="R267" i="1"/>
  <c r="O267" i="1"/>
  <c r="P267" i="1" s="1"/>
  <c r="R261" i="1"/>
  <c r="O261" i="1"/>
  <c r="P261" i="1" s="1"/>
  <c r="AB261" i="1" s="1"/>
  <c r="S261" i="1" s="1"/>
  <c r="O255" i="1"/>
  <c r="P255" i="1" s="1"/>
  <c r="AF255" i="1" s="1"/>
  <c r="O254" i="1"/>
  <c r="P254" i="1" s="1"/>
  <c r="O253" i="1"/>
  <c r="P253" i="1" s="1"/>
  <c r="AF253" i="1" s="1"/>
  <c r="O252" i="1"/>
  <c r="P252" i="1" s="1"/>
  <c r="O246" i="1"/>
  <c r="P246" i="1" s="1"/>
  <c r="R245" i="1"/>
  <c r="O245" i="1"/>
  <c r="P245" i="1" s="1"/>
  <c r="R244" i="1"/>
  <c r="O244" i="1"/>
  <c r="P244" i="1" s="1"/>
  <c r="R243" i="1"/>
  <c r="O243" i="1"/>
  <c r="P243" i="1" s="1"/>
  <c r="R242" i="1"/>
  <c r="O242" i="1"/>
  <c r="P242" i="1" s="1"/>
  <c r="R241" i="1"/>
  <c r="AG241" i="1" s="1"/>
  <c r="O241" i="1"/>
  <c r="P241" i="1" s="1"/>
  <c r="R240" i="1"/>
  <c r="O240" i="1"/>
  <c r="P240" i="1" s="1"/>
  <c r="R239" i="1"/>
  <c r="O239" i="1"/>
  <c r="P239" i="1" s="1"/>
  <c r="R238" i="1"/>
  <c r="O238" i="1"/>
  <c r="P238" i="1" s="1"/>
  <c r="R237" i="1"/>
  <c r="O237" i="1"/>
  <c r="P237" i="1" s="1"/>
  <c r="R236" i="1"/>
  <c r="O236" i="1"/>
  <c r="P236" i="1" s="1"/>
  <c r="R235" i="1"/>
  <c r="O235" i="1"/>
  <c r="P235" i="1" s="1"/>
  <c r="R234" i="1"/>
  <c r="O234" i="1"/>
  <c r="P234" i="1" s="1"/>
  <c r="O228" i="1"/>
  <c r="P228" i="1" s="1"/>
  <c r="AG228" i="1" s="1"/>
  <c r="O227" i="1"/>
  <c r="P227" i="1" s="1"/>
  <c r="O226" i="1"/>
  <c r="P226" i="1" s="1"/>
  <c r="AB226" i="1" s="1"/>
  <c r="S226" i="1" s="1"/>
  <c r="O225" i="1"/>
  <c r="P225" i="1" s="1"/>
  <c r="O224" i="1"/>
  <c r="P224" i="1" s="1"/>
  <c r="O223" i="1"/>
  <c r="P223" i="1" s="1"/>
  <c r="AE223" i="1" s="1"/>
  <c r="T223" i="1" s="1"/>
  <c r="O222" i="1"/>
  <c r="P222" i="1" s="1"/>
  <c r="AC222" i="1" s="1"/>
  <c r="R221" i="1"/>
  <c r="O221" i="1"/>
  <c r="P221" i="1" s="1"/>
  <c r="R220" i="1"/>
  <c r="O220" i="1"/>
  <c r="P220" i="1" s="1"/>
  <c r="R219" i="1"/>
  <c r="O219" i="1"/>
  <c r="P219" i="1" s="1"/>
  <c r="R218" i="1"/>
  <c r="O218" i="1"/>
  <c r="P218" i="1" s="1"/>
  <c r="R217" i="1"/>
  <c r="O217" i="1"/>
  <c r="P217" i="1" s="1"/>
  <c r="R216" i="1"/>
  <c r="AE216" i="1" s="1"/>
  <c r="T216" i="1" s="1"/>
  <c r="U216" i="1" s="1"/>
  <c r="O216" i="1"/>
  <c r="P216" i="1" s="1"/>
  <c r="R215" i="1"/>
  <c r="O215" i="1"/>
  <c r="P215" i="1" s="1"/>
  <c r="AG215" i="1" s="1"/>
  <c r="R214" i="1"/>
  <c r="O214" i="1"/>
  <c r="P214" i="1" s="1"/>
  <c r="R208" i="1"/>
  <c r="O208" i="1"/>
  <c r="P208" i="1" s="1"/>
  <c r="R207" i="1"/>
  <c r="O207" i="1"/>
  <c r="P207" i="1" s="1"/>
  <c r="O201" i="1"/>
  <c r="P201" i="1" s="1"/>
  <c r="O200" i="1"/>
  <c r="P200" i="1" s="1"/>
  <c r="O199" i="1"/>
  <c r="P199" i="1" s="1"/>
  <c r="R198" i="1"/>
  <c r="O198" i="1"/>
  <c r="P198" i="1" s="1"/>
  <c r="R197" i="1"/>
  <c r="O197" i="1"/>
  <c r="P197" i="1" s="1"/>
  <c r="R196" i="1"/>
  <c r="O196" i="1"/>
  <c r="P196" i="1" s="1"/>
  <c r="R195" i="1"/>
  <c r="O195" i="1"/>
  <c r="P195" i="1" s="1"/>
  <c r="AE195" i="1" s="1"/>
  <c r="T195" i="1" s="1"/>
  <c r="U195" i="1" s="1"/>
  <c r="R194" i="1"/>
  <c r="O194" i="1"/>
  <c r="P194" i="1" s="1"/>
  <c r="R193" i="1"/>
  <c r="O193" i="1"/>
  <c r="P193" i="1" s="1"/>
  <c r="R192" i="1"/>
  <c r="O192" i="1"/>
  <c r="P192" i="1" s="1"/>
  <c r="R191" i="1"/>
  <c r="O191" i="1"/>
  <c r="P191" i="1" s="1"/>
  <c r="R185" i="1"/>
  <c r="O185" i="1"/>
  <c r="P185" i="1" s="1"/>
  <c r="R184" i="1"/>
  <c r="O184" i="1"/>
  <c r="P184" i="1" s="1"/>
  <c r="AF184" i="1" s="1"/>
  <c r="R183" i="1"/>
  <c r="O183" i="1"/>
  <c r="P183" i="1" s="1"/>
  <c r="R182" i="1"/>
  <c r="O182" i="1"/>
  <c r="P182" i="1" s="1"/>
  <c r="R181" i="1"/>
  <c r="O181" i="1"/>
  <c r="P181" i="1" s="1"/>
  <c r="O175" i="1"/>
  <c r="P175" i="1" s="1"/>
  <c r="P174" i="1"/>
  <c r="AD174" i="1" s="1"/>
  <c r="O174" i="1"/>
  <c r="O173" i="1"/>
  <c r="P173" i="1" s="1"/>
  <c r="AC173" i="1" s="1"/>
  <c r="O172" i="1"/>
  <c r="P172" i="1" s="1"/>
  <c r="O171" i="1"/>
  <c r="P171" i="1" s="1"/>
  <c r="AE171" i="1" s="1"/>
  <c r="T171" i="1" s="1"/>
  <c r="U171" i="1" s="1"/>
  <c r="R170" i="1"/>
  <c r="O170" i="1"/>
  <c r="P170" i="1" s="1"/>
  <c r="R169" i="1"/>
  <c r="O169" i="1"/>
  <c r="P169" i="1" s="1"/>
  <c r="R168" i="1"/>
  <c r="O168" i="1"/>
  <c r="P168" i="1" s="1"/>
  <c r="R167" i="1"/>
  <c r="O167" i="1"/>
  <c r="P167" i="1" s="1"/>
  <c r="R166" i="1"/>
  <c r="O166" i="1"/>
  <c r="P166" i="1" s="1"/>
  <c r="R165" i="1"/>
  <c r="O165" i="1"/>
  <c r="P165" i="1" s="1"/>
  <c r="R164" i="1"/>
  <c r="O164" i="1"/>
  <c r="P164" i="1" s="1"/>
  <c r="R163" i="1"/>
  <c r="O163" i="1"/>
  <c r="P163" i="1" s="1"/>
  <c r="R162" i="1"/>
  <c r="O162" i="1"/>
  <c r="P162" i="1" s="1"/>
  <c r="R161" i="1"/>
  <c r="O161" i="1"/>
  <c r="P161" i="1" s="1"/>
  <c r="R160" i="1"/>
  <c r="O160" i="1"/>
  <c r="P160" i="1" s="1"/>
  <c r="R159" i="1"/>
  <c r="O159" i="1"/>
  <c r="P159" i="1" s="1"/>
  <c r="O158" i="1"/>
  <c r="P158" i="1" s="1"/>
  <c r="R157" i="1"/>
  <c r="O157" i="1"/>
  <c r="P157" i="1" s="1"/>
  <c r="R156" i="1"/>
  <c r="O156" i="1"/>
  <c r="P156" i="1" s="1"/>
  <c r="R155" i="1"/>
  <c r="O155" i="1"/>
  <c r="P155" i="1" s="1"/>
  <c r="R154" i="1"/>
  <c r="O154" i="1"/>
  <c r="P154" i="1" s="1"/>
  <c r="R153" i="1"/>
  <c r="O153" i="1"/>
  <c r="P153" i="1" s="1"/>
  <c r="R152" i="1"/>
  <c r="O152" i="1"/>
  <c r="P152" i="1" s="1"/>
  <c r="R151" i="1"/>
  <c r="O151" i="1"/>
  <c r="P151" i="1" s="1"/>
  <c r="R150" i="1"/>
  <c r="O150" i="1"/>
  <c r="P150" i="1" s="1"/>
  <c r="R149" i="1"/>
  <c r="O149" i="1"/>
  <c r="P149" i="1" s="1"/>
  <c r="R148" i="1"/>
  <c r="O148" i="1"/>
  <c r="P148" i="1" s="1"/>
  <c r="O147" i="1"/>
  <c r="P147" i="1" s="1"/>
  <c r="R146" i="1"/>
  <c r="O146" i="1"/>
  <c r="P146" i="1" s="1"/>
  <c r="R145" i="1"/>
  <c r="O145" i="1"/>
  <c r="P145" i="1" s="1"/>
  <c r="R144" i="1"/>
  <c r="O144" i="1"/>
  <c r="P144" i="1" s="1"/>
  <c r="R143" i="1"/>
  <c r="O143" i="1"/>
  <c r="P143" i="1" s="1"/>
  <c r="R142" i="1"/>
  <c r="O142" i="1"/>
  <c r="P142" i="1" s="1"/>
  <c r="R141" i="1"/>
  <c r="O141" i="1"/>
  <c r="P141" i="1" s="1"/>
  <c r="R140" i="1"/>
  <c r="O140" i="1"/>
  <c r="P140" i="1" s="1"/>
  <c r="R139" i="1"/>
  <c r="O139" i="1"/>
  <c r="P139" i="1" s="1"/>
  <c r="R138" i="1"/>
  <c r="O138" i="1"/>
  <c r="P138" i="1" s="1"/>
  <c r="R137" i="1"/>
  <c r="O137" i="1"/>
  <c r="P137" i="1" s="1"/>
  <c r="R136" i="1"/>
  <c r="O136" i="1"/>
  <c r="P136" i="1" s="1"/>
  <c r="R135" i="1"/>
  <c r="O135" i="1"/>
  <c r="P135" i="1" s="1"/>
  <c r="O129" i="1"/>
  <c r="P129" i="1" s="1"/>
  <c r="R128" i="1"/>
  <c r="O128" i="1"/>
  <c r="P128" i="1" s="1"/>
  <c r="R127" i="1"/>
  <c r="O127" i="1"/>
  <c r="P127" i="1" s="1"/>
  <c r="R126" i="1"/>
  <c r="O126" i="1"/>
  <c r="P126" i="1" s="1"/>
  <c r="R125" i="1"/>
  <c r="O125" i="1"/>
  <c r="P125" i="1" s="1"/>
  <c r="AG125" i="1" s="1"/>
  <c r="AC119" i="1"/>
  <c r="O119" i="1"/>
  <c r="P119" i="1" s="1"/>
  <c r="AB119" i="1" s="1"/>
  <c r="S119" i="1" s="1"/>
  <c r="O118" i="1"/>
  <c r="P118" i="1" s="1"/>
  <c r="O117" i="1"/>
  <c r="P117" i="1" s="1"/>
  <c r="O116" i="1"/>
  <c r="P116" i="1" s="1"/>
  <c r="O115" i="1"/>
  <c r="P115" i="1" s="1"/>
  <c r="AC115" i="1" s="1"/>
  <c r="O114" i="1"/>
  <c r="P114" i="1" s="1"/>
  <c r="AB114" i="1" s="1"/>
  <c r="S114" i="1" s="1"/>
  <c r="O113" i="1"/>
  <c r="P113" i="1" s="1"/>
  <c r="O112" i="1"/>
  <c r="P112" i="1" s="1"/>
  <c r="O111" i="1"/>
  <c r="P111" i="1" s="1"/>
  <c r="O110" i="1"/>
  <c r="P110" i="1" s="1"/>
  <c r="AD110" i="1" s="1"/>
  <c r="O109" i="1"/>
  <c r="P109" i="1" s="1"/>
  <c r="R108" i="1"/>
  <c r="O108" i="1"/>
  <c r="P108" i="1" s="1"/>
  <c r="R107" i="1"/>
  <c r="O107" i="1"/>
  <c r="P107" i="1" s="1"/>
  <c r="O106" i="1"/>
  <c r="P106" i="1" s="1"/>
  <c r="AG106" i="1" s="1"/>
  <c r="R105" i="1"/>
  <c r="O105" i="1"/>
  <c r="P105" i="1" s="1"/>
  <c r="R104" i="1"/>
  <c r="O104" i="1"/>
  <c r="P104" i="1" s="1"/>
  <c r="R103" i="1"/>
  <c r="O103" i="1"/>
  <c r="P103" i="1" s="1"/>
  <c r="R102" i="1"/>
  <c r="O102" i="1"/>
  <c r="P102" i="1" s="1"/>
  <c r="R101" i="1"/>
  <c r="O101" i="1"/>
  <c r="P101" i="1" s="1"/>
  <c r="R100" i="1"/>
  <c r="O100" i="1"/>
  <c r="P100" i="1" s="1"/>
  <c r="AF100" i="1" s="1"/>
  <c r="R98" i="1"/>
  <c r="O98" i="1"/>
  <c r="P98" i="1" s="1"/>
  <c r="R97" i="1"/>
  <c r="O97" i="1"/>
  <c r="P97" i="1" s="1"/>
  <c r="R96" i="1"/>
  <c r="O96" i="1"/>
  <c r="P96" i="1" s="1"/>
  <c r="R95" i="1"/>
  <c r="O95" i="1"/>
  <c r="P95" i="1" s="1"/>
  <c r="R94" i="1"/>
  <c r="O94" i="1"/>
  <c r="P94" i="1" s="1"/>
  <c r="R93" i="1"/>
  <c r="O93" i="1"/>
  <c r="P93" i="1" s="1"/>
  <c r="R92" i="1"/>
  <c r="O92" i="1"/>
  <c r="P92" i="1" s="1"/>
  <c r="R91" i="1"/>
  <c r="O91" i="1"/>
  <c r="P91" i="1" s="1"/>
  <c r="AG91" i="1" s="1"/>
  <c r="R90" i="1"/>
  <c r="O90" i="1"/>
  <c r="P90" i="1" s="1"/>
  <c r="R89" i="1"/>
  <c r="O89" i="1"/>
  <c r="P89" i="1" s="1"/>
  <c r="R88" i="1"/>
  <c r="O88" i="1"/>
  <c r="P88" i="1" s="1"/>
  <c r="R87" i="1"/>
  <c r="O87" i="1"/>
  <c r="P87" i="1" s="1"/>
  <c r="R86" i="1"/>
  <c r="O86" i="1"/>
  <c r="P86" i="1" s="1"/>
  <c r="R80" i="1"/>
  <c r="O80" i="1"/>
  <c r="P80" i="1" s="1"/>
  <c r="O74" i="1"/>
  <c r="P74" i="1" s="1"/>
  <c r="AG74" i="1" s="1"/>
  <c r="O73" i="1"/>
  <c r="P73" i="1" s="1"/>
  <c r="O72" i="1"/>
  <c r="P72" i="1" s="1"/>
  <c r="O71" i="1"/>
  <c r="P71" i="1" s="1"/>
  <c r="O70" i="1"/>
  <c r="P70" i="1" s="1"/>
  <c r="AB70" i="1" s="1"/>
  <c r="S70" i="1" s="1"/>
  <c r="O69" i="1"/>
  <c r="P69" i="1" s="1"/>
  <c r="AC69" i="1" s="1"/>
  <c r="O68" i="1"/>
  <c r="P68" i="1" s="1"/>
  <c r="AD68" i="1" s="1"/>
  <c r="O67" i="1"/>
  <c r="P67" i="1" s="1"/>
  <c r="O66" i="1"/>
  <c r="P66" i="1" s="1"/>
  <c r="AF66" i="1" s="1"/>
  <c r="O65" i="1"/>
  <c r="P65" i="1" s="1"/>
  <c r="R64" i="1"/>
  <c r="O64" i="1"/>
  <c r="P64" i="1" s="1"/>
  <c r="R63" i="1"/>
  <c r="O63" i="1"/>
  <c r="P63" i="1" s="1"/>
  <c r="R62" i="1"/>
  <c r="O62" i="1"/>
  <c r="P62" i="1" s="1"/>
  <c r="R61" i="1"/>
  <c r="O61" i="1"/>
  <c r="P61" i="1" s="1"/>
  <c r="R60" i="1"/>
  <c r="O60" i="1"/>
  <c r="P60" i="1" s="1"/>
  <c r="R59" i="1"/>
  <c r="O59" i="1"/>
  <c r="P59" i="1" s="1"/>
  <c r="R58" i="1"/>
  <c r="O58" i="1"/>
  <c r="P58" i="1" s="1"/>
  <c r="R57" i="1"/>
  <c r="O57" i="1"/>
  <c r="P57" i="1" s="1"/>
  <c r="R56" i="1"/>
  <c r="O56" i="1"/>
  <c r="P56" i="1" s="1"/>
  <c r="R55" i="1"/>
  <c r="O55" i="1"/>
  <c r="P55" i="1" s="1"/>
  <c r="R54" i="1"/>
  <c r="O54" i="1"/>
  <c r="P54" i="1" s="1"/>
  <c r="R53" i="1"/>
  <c r="O53" i="1"/>
  <c r="P53" i="1" s="1"/>
  <c r="R52" i="1"/>
  <c r="O52" i="1"/>
  <c r="P52" i="1" s="1"/>
  <c r="R51" i="1"/>
  <c r="O51" i="1"/>
  <c r="P51" i="1" s="1"/>
  <c r="R50" i="1"/>
  <c r="O50" i="1"/>
  <c r="P50" i="1" s="1"/>
  <c r="R49" i="1"/>
  <c r="O49" i="1"/>
  <c r="P49" i="1" s="1"/>
  <c r="R48" i="1"/>
  <c r="O48" i="1"/>
  <c r="P48" i="1" s="1"/>
  <c r="R47" i="1"/>
  <c r="O47" i="1"/>
  <c r="P47" i="1" s="1"/>
  <c r="O41" i="1"/>
  <c r="P41" i="1" s="1"/>
  <c r="R40" i="1"/>
  <c r="O40" i="1"/>
  <c r="P40" i="1" s="1"/>
  <c r="R39" i="1"/>
  <c r="AG39" i="1" s="1"/>
  <c r="O39" i="1"/>
  <c r="P39" i="1" s="1"/>
  <c r="R38" i="1"/>
  <c r="AC38" i="1" s="1"/>
  <c r="O38" i="1"/>
  <c r="P38" i="1" s="1"/>
  <c r="O32" i="1"/>
  <c r="P32" i="1" s="1"/>
  <c r="R31" i="1"/>
  <c r="O31" i="1"/>
  <c r="P31" i="1" s="1"/>
  <c r="R30" i="1"/>
  <c r="O30" i="1"/>
  <c r="P30" i="1" s="1"/>
  <c r="R29" i="1"/>
  <c r="O29" i="1"/>
  <c r="P29" i="1" s="1"/>
  <c r="R28" i="1"/>
  <c r="O28" i="1"/>
  <c r="P28" i="1" s="1"/>
  <c r="R27" i="1"/>
  <c r="O27" i="1"/>
  <c r="P27" i="1" s="1"/>
  <c r="R26" i="1"/>
  <c r="O26" i="1"/>
  <c r="P26" i="1" s="1"/>
  <c r="R25" i="1"/>
  <c r="O25" i="1"/>
  <c r="P25" i="1" s="1"/>
  <c r="O19" i="1"/>
  <c r="P19" i="1" s="1"/>
  <c r="R18" i="1"/>
  <c r="O18" i="1"/>
  <c r="P18" i="1" s="1"/>
  <c r="R17" i="1"/>
  <c r="O17" i="1"/>
  <c r="P17" i="1" s="1"/>
  <c r="R16" i="1"/>
  <c r="O16" i="1"/>
  <c r="P16" i="1" s="1"/>
  <c r="R15" i="1"/>
  <c r="O15" i="1"/>
  <c r="P15" i="1" s="1"/>
  <c r="R14" i="1"/>
  <c r="O14" i="1"/>
  <c r="P14" i="1" s="1"/>
  <c r="R13" i="1"/>
  <c r="O13" i="1"/>
  <c r="P13" i="1" s="1"/>
  <c r="R12" i="1"/>
  <c r="O12" i="1"/>
  <c r="P12" i="1" s="1"/>
  <c r="R11" i="1"/>
  <c r="O11" i="1"/>
  <c r="P11" i="1" s="1"/>
  <c r="R10" i="1"/>
  <c r="O10" i="1"/>
  <c r="P10" i="1" s="1"/>
  <c r="V9" i="1"/>
  <c r="R9" i="1"/>
  <c r="O9" i="1"/>
  <c r="P9" i="1" s="1"/>
  <c r="V8" i="1"/>
  <c r="R8" i="1"/>
  <c r="O8" i="1"/>
  <c r="P8" i="1" s="1"/>
  <c r="AE39" i="1" l="1"/>
  <c r="T39" i="1" s="1"/>
  <c r="U39" i="1" s="1"/>
  <c r="AG279" i="1"/>
  <c r="AG92" i="1"/>
  <c r="AG98" i="1"/>
  <c r="AD225" i="1"/>
  <c r="AC225" i="1"/>
  <c r="AB225" i="1"/>
  <c r="S225" i="1" s="1"/>
  <c r="AF225" i="1"/>
  <c r="AE225" i="1"/>
  <c r="AB39" i="1"/>
  <c r="S39" i="1" s="1"/>
  <c r="AD193" i="1"/>
  <c r="AC237" i="1"/>
  <c r="AD95" i="1"/>
  <c r="AG191" i="1"/>
  <c r="AG150" i="1"/>
  <c r="AF372" i="1"/>
  <c r="AG53" i="1"/>
  <c r="AG372" i="1"/>
  <c r="AC152" i="1"/>
  <c r="AG207" i="1"/>
  <c r="AD267" i="1"/>
  <c r="AB88" i="1"/>
  <c r="S88" i="1" s="1"/>
  <c r="AC108" i="1"/>
  <c r="AD269" i="1"/>
  <c r="AE88" i="1"/>
  <c r="T88" i="1" s="1"/>
  <c r="U88" i="1" s="1"/>
  <c r="AE128" i="1"/>
  <c r="T128" i="1" s="1"/>
  <c r="U128" i="1" s="1"/>
  <c r="AD285" i="1"/>
  <c r="AG291" i="1"/>
  <c r="AE314" i="1"/>
  <c r="T314" i="1" s="1"/>
  <c r="U314" i="1" s="1"/>
  <c r="AD51" i="1"/>
  <c r="AF31" i="1"/>
  <c r="AC74" i="1"/>
  <c r="AF153" i="1"/>
  <c r="AD242" i="1"/>
  <c r="AB195" i="1"/>
  <c r="S195" i="1" s="1"/>
  <c r="AE119" i="1"/>
  <c r="T119" i="1" s="1"/>
  <c r="U119" i="1" s="1"/>
  <c r="AD195" i="1"/>
  <c r="AC255" i="1"/>
  <c r="AD281" i="1"/>
  <c r="AF195" i="1"/>
  <c r="AF219" i="1"/>
  <c r="AG238" i="1"/>
  <c r="AF294" i="1"/>
  <c r="AG156" i="1"/>
  <c r="AB192" i="1"/>
  <c r="S192" i="1" s="1"/>
  <c r="AC272" i="1"/>
  <c r="AF222" i="1"/>
  <c r="AD279" i="1"/>
  <c r="AD307" i="1"/>
  <c r="AF147" i="1"/>
  <c r="AG147" i="1"/>
  <c r="AG127" i="1"/>
  <c r="AF127" i="1"/>
  <c r="AG234" i="1"/>
  <c r="AE234" i="1"/>
  <c r="T234" i="1" s="1"/>
  <c r="U234" i="1" s="1"/>
  <c r="AG146" i="1"/>
  <c r="AC146" i="1"/>
  <c r="AG30" i="1"/>
  <c r="AB69" i="1"/>
  <c r="S69" i="1" s="1"/>
  <c r="AF88" i="1"/>
  <c r="AG302" i="1"/>
  <c r="AH394" i="1"/>
  <c r="AE69" i="1"/>
  <c r="T69" i="1" s="1"/>
  <c r="U69" i="1" s="1"/>
  <c r="AF94" i="1"/>
  <c r="AG181" i="1"/>
  <c r="AG192" i="1"/>
  <c r="AF207" i="1"/>
  <c r="AF218" i="1"/>
  <c r="AB267" i="1"/>
  <c r="S267" i="1" s="1"/>
  <c r="AF282" i="1"/>
  <c r="AG303" i="1"/>
  <c r="AF335" i="1"/>
  <c r="AE278" i="1"/>
  <c r="T278" i="1" s="1"/>
  <c r="U278" i="1" s="1"/>
  <c r="AD101" i="1"/>
  <c r="AG47" i="1"/>
  <c r="AG86" i="1"/>
  <c r="AE170" i="1"/>
  <c r="T170" i="1" s="1"/>
  <c r="U170" i="1" s="1"/>
  <c r="AF192" i="1"/>
  <c r="AB197" i="1"/>
  <c r="S197" i="1" s="1"/>
  <c r="AC299" i="1"/>
  <c r="AG314" i="1"/>
  <c r="AF69" i="1"/>
  <c r="AG59" i="1"/>
  <c r="AE138" i="1"/>
  <c r="T138" i="1" s="1"/>
  <c r="AC279" i="1"/>
  <c r="AG348" i="1"/>
  <c r="AD194" i="1"/>
  <c r="AF215" i="1"/>
  <c r="AF119" i="1"/>
  <c r="AD173" i="1"/>
  <c r="AE244" i="1"/>
  <c r="T244" i="1" s="1"/>
  <c r="AB275" i="1"/>
  <c r="S275" i="1" s="1"/>
  <c r="AB291" i="1"/>
  <c r="S291" i="1" s="1"/>
  <c r="AD372" i="1"/>
  <c r="AF38" i="1"/>
  <c r="AE68" i="1"/>
  <c r="T68" i="1" s="1"/>
  <c r="U68" i="1" s="1"/>
  <c r="AB74" i="1"/>
  <c r="S74" i="1" s="1"/>
  <c r="AD88" i="1"/>
  <c r="AD92" i="1"/>
  <c r="AB105" i="1"/>
  <c r="S105" i="1" s="1"/>
  <c r="AG119" i="1"/>
  <c r="AH119" i="1" s="1"/>
  <c r="AI119" i="1" s="1"/>
  <c r="AB150" i="1"/>
  <c r="S150" i="1" s="1"/>
  <c r="AE222" i="1"/>
  <c r="T222" i="1" s="1"/>
  <c r="U222" i="1" s="1"/>
  <c r="AG297" i="1"/>
  <c r="AE372" i="1"/>
  <c r="T372" i="1" s="1"/>
  <c r="U372" i="1" s="1"/>
  <c r="AF62" i="1"/>
  <c r="AG62" i="1"/>
  <c r="AD62" i="1"/>
  <c r="AB62" i="1"/>
  <c r="S62" i="1" s="1"/>
  <c r="AG80" i="1"/>
  <c r="AE80" i="1"/>
  <c r="T80" i="1" s="1"/>
  <c r="U80" i="1" s="1"/>
  <c r="AD80" i="1"/>
  <c r="AC151" i="1"/>
  <c r="AB151" i="1"/>
  <c r="S151" i="1" s="1"/>
  <c r="AF151" i="1"/>
  <c r="AE151" i="1"/>
  <c r="T151" i="1" s="1"/>
  <c r="U151" i="1" s="1"/>
  <c r="AE175" i="1"/>
  <c r="T175" i="1" s="1"/>
  <c r="AG175" i="1"/>
  <c r="AF175" i="1"/>
  <c r="AD175" i="1"/>
  <c r="AC175" i="1"/>
  <c r="AC308" i="1"/>
  <c r="AG308" i="1"/>
  <c r="AD308" i="1"/>
  <c r="AB308" i="1"/>
  <c r="S308" i="1" s="1"/>
  <c r="AF25" i="1"/>
  <c r="AG25" i="1"/>
  <c r="AC157" i="1"/>
  <c r="AE157" i="1"/>
  <c r="T157" i="1" s="1"/>
  <c r="AF157" i="1"/>
  <c r="AG246" i="1"/>
  <c r="AH246" i="1" s="1"/>
  <c r="AI246" i="1" s="1"/>
  <c r="AD246" i="1"/>
  <c r="AC246" i="1"/>
  <c r="AB246" i="1"/>
  <c r="S246" i="1" s="1"/>
  <c r="AF373" i="1"/>
  <c r="AE373" i="1"/>
  <c r="T373" i="1" s="1"/>
  <c r="U373" i="1" s="1"/>
  <c r="AD373" i="1"/>
  <c r="AC373" i="1"/>
  <c r="AB373" i="1"/>
  <c r="S373" i="1" s="1"/>
  <c r="AG373" i="1"/>
  <c r="AG379" i="1"/>
  <c r="AD379" i="1"/>
  <c r="AF52" i="1"/>
  <c r="AG52" i="1"/>
  <c r="AB52" i="1"/>
  <c r="S52" i="1" s="1"/>
  <c r="AE116" i="1"/>
  <c r="T116" i="1" s="1"/>
  <c r="AD116" i="1"/>
  <c r="AG283" i="1"/>
  <c r="AE283" i="1"/>
  <c r="T283" i="1" s="1"/>
  <c r="U283" i="1" s="1"/>
  <c r="AC347" i="1"/>
  <c r="AG347" i="1"/>
  <c r="AD347" i="1"/>
  <c r="AB347" i="1"/>
  <c r="S347" i="1" s="1"/>
  <c r="AG254" i="1"/>
  <c r="AF254" i="1"/>
  <c r="AD254" i="1"/>
  <c r="AE290" i="1"/>
  <c r="T290" i="1" s="1"/>
  <c r="U290" i="1" s="1"/>
  <c r="AD290" i="1"/>
  <c r="AB290" i="1"/>
  <c r="S290" i="1" s="1"/>
  <c r="AB27" i="1"/>
  <c r="S27" i="1" s="1"/>
  <c r="AE27" i="1"/>
  <c r="T27" i="1" s="1"/>
  <c r="U27" i="1" s="1"/>
  <c r="AC27" i="1"/>
  <c r="AG27" i="1"/>
  <c r="AF27" i="1"/>
  <c r="AF183" i="1"/>
  <c r="AG183" i="1"/>
  <c r="AF48" i="1"/>
  <c r="AG48" i="1"/>
  <c r="AC103" i="1"/>
  <c r="AF103" i="1"/>
  <c r="AE103" i="1"/>
  <c r="T103" i="1" s="1"/>
  <c r="U103" i="1" s="1"/>
  <c r="AC295" i="1"/>
  <c r="AF295" i="1"/>
  <c r="AE295" i="1"/>
  <c r="T295" i="1" s="1"/>
  <c r="U295" i="1" s="1"/>
  <c r="AD295" i="1"/>
  <c r="AG295" i="1"/>
  <c r="AF63" i="1"/>
  <c r="AG63" i="1"/>
  <c r="AC63" i="1"/>
  <c r="AF58" i="1"/>
  <c r="AB58" i="1"/>
  <c r="S58" i="1" s="1"/>
  <c r="AG58" i="1"/>
  <c r="AF64" i="1"/>
  <c r="AG64" i="1"/>
  <c r="AE64" i="1"/>
  <c r="T64" i="1" s="1"/>
  <c r="U64" i="1" s="1"/>
  <c r="AF54" i="1"/>
  <c r="AG54" i="1"/>
  <c r="AE97" i="1"/>
  <c r="T97" i="1" s="1"/>
  <c r="U97" i="1" s="1"/>
  <c r="AF97" i="1"/>
  <c r="AC154" i="1"/>
  <c r="AD154" i="1"/>
  <c r="AF160" i="1"/>
  <c r="AG160" i="1"/>
  <c r="AD160" i="1"/>
  <c r="AC166" i="1"/>
  <c r="AD166" i="1"/>
  <c r="AE129" i="1"/>
  <c r="T129" i="1" s="1"/>
  <c r="AB129" i="1"/>
  <c r="S129" i="1" s="1"/>
  <c r="AF60" i="1"/>
  <c r="AG60" i="1"/>
  <c r="AE149" i="1"/>
  <c r="T149" i="1" s="1"/>
  <c r="U149" i="1" s="1"/>
  <c r="AD149" i="1"/>
  <c r="AG280" i="1"/>
  <c r="AD280" i="1"/>
  <c r="AC280" i="1"/>
  <c r="AE280" i="1"/>
  <c r="T280" i="1" s="1"/>
  <c r="U280" i="1" s="1"/>
  <c r="AF280" i="1"/>
  <c r="AG349" i="1"/>
  <c r="AD349" i="1"/>
  <c r="AF349" i="1"/>
  <c r="AB56" i="1"/>
  <c r="S56" i="1" s="1"/>
  <c r="AE56" i="1"/>
  <c r="T56" i="1" s="1"/>
  <c r="U56" i="1" s="1"/>
  <c r="AC56" i="1"/>
  <c r="AG56" i="1"/>
  <c r="AF56" i="1"/>
  <c r="AF185" i="1"/>
  <c r="AB185" i="1"/>
  <c r="S185" i="1" s="1"/>
  <c r="AD286" i="1"/>
  <c r="AF286" i="1"/>
  <c r="AG113" i="1"/>
  <c r="AC113" i="1"/>
  <c r="AB50" i="1"/>
  <c r="S50" i="1" s="1"/>
  <c r="AG50" i="1"/>
  <c r="AF50" i="1"/>
  <c r="AE50" i="1"/>
  <c r="T50" i="1" s="1"/>
  <c r="U50" i="1" s="1"/>
  <c r="AC50" i="1"/>
  <c r="AH39" i="1"/>
  <c r="AI39" i="1" s="1"/>
  <c r="AG51" i="1"/>
  <c r="AF86" i="1"/>
  <c r="AF136" i="1"/>
  <c r="AG165" i="1"/>
  <c r="AG184" i="1"/>
  <c r="AE268" i="1"/>
  <c r="T268" i="1" s="1"/>
  <c r="U268" i="1" s="1"/>
  <c r="AB279" i="1"/>
  <c r="S279" i="1" s="1"/>
  <c r="AD299" i="1"/>
  <c r="AC335" i="1"/>
  <c r="AD39" i="1"/>
  <c r="AC51" i="1"/>
  <c r="AH74" i="1"/>
  <c r="AI74" i="1" s="1"/>
  <c r="AC86" i="1"/>
  <c r="AG88" i="1"/>
  <c r="AH88" i="1" s="1"/>
  <c r="AI88" i="1" s="1"/>
  <c r="AF110" i="1"/>
  <c r="AC136" i="1"/>
  <c r="AC174" i="1"/>
  <c r="AD241" i="1"/>
  <c r="AF244" i="1"/>
  <c r="AE279" i="1"/>
  <c r="T279" i="1" s="1"/>
  <c r="U279" i="1" s="1"/>
  <c r="AH291" i="1"/>
  <c r="AI291" i="1" s="1"/>
  <c r="AC310" i="1"/>
  <c r="AE335" i="1"/>
  <c r="T335" i="1" s="1"/>
  <c r="U335" i="1" s="1"/>
  <c r="AE360" i="1"/>
  <c r="T360" i="1" s="1"/>
  <c r="U360" i="1" s="1"/>
  <c r="AG28" i="1"/>
  <c r="AG31" i="1"/>
  <c r="AG57" i="1"/>
  <c r="AE86" i="1"/>
  <c r="T86" i="1" s="1"/>
  <c r="AG110" i="1"/>
  <c r="AD161" i="1"/>
  <c r="AE185" i="1"/>
  <c r="T185" i="1" s="1"/>
  <c r="U185" i="1" s="1"/>
  <c r="AG218" i="1"/>
  <c r="AB238" i="1"/>
  <c r="S238" i="1" s="1"/>
  <c r="AE241" i="1"/>
  <c r="T241" i="1" s="1"/>
  <c r="U241" i="1" s="1"/>
  <c r="AF279" i="1"/>
  <c r="AB294" i="1"/>
  <c r="S294" i="1" s="1"/>
  <c r="AB303" i="1"/>
  <c r="S303" i="1" s="1"/>
  <c r="AG335" i="1"/>
  <c r="AB348" i="1"/>
  <c r="S348" i="1" s="1"/>
  <c r="AG360" i="1"/>
  <c r="AH192" i="1"/>
  <c r="AI192" i="1" s="1"/>
  <c r="AD150" i="1"/>
  <c r="AF166" i="1"/>
  <c r="AE238" i="1"/>
  <c r="T238" i="1" s="1"/>
  <c r="U238" i="1" s="1"/>
  <c r="AB269" i="1"/>
  <c r="S269" i="1" s="1"/>
  <c r="AH279" i="1"/>
  <c r="AI279" i="1" s="1"/>
  <c r="AG294" i="1"/>
  <c r="AE303" i="1"/>
  <c r="T303" i="1" s="1"/>
  <c r="AC348" i="1"/>
  <c r="AC28" i="1"/>
  <c r="AC57" i="1"/>
  <c r="AE125" i="1"/>
  <c r="T125" i="1" s="1"/>
  <c r="U125" i="1" s="1"/>
  <c r="AE161" i="1"/>
  <c r="T161" i="1" s="1"/>
  <c r="AD219" i="1"/>
  <c r="AC228" i="1"/>
  <c r="AE267" i="1"/>
  <c r="T267" i="1" s="1"/>
  <c r="U267" i="1" s="1"/>
  <c r="AC291" i="1"/>
  <c r="AD348" i="1"/>
  <c r="AD28" i="1"/>
  <c r="AD57" i="1"/>
  <c r="AC70" i="1"/>
  <c r="AB125" i="1"/>
  <c r="S125" i="1" s="1"/>
  <c r="AG128" i="1"/>
  <c r="AB215" i="1"/>
  <c r="S215" i="1" s="1"/>
  <c r="AE228" i="1"/>
  <c r="T228" i="1" s="1"/>
  <c r="U228" i="1" s="1"/>
  <c r="AG267" i="1"/>
  <c r="AH267" i="1" s="1"/>
  <c r="AI267" i="1" s="1"/>
  <c r="AB278" i="1"/>
  <c r="S278" i="1" s="1"/>
  <c r="AB285" i="1"/>
  <c r="S285" i="1" s="1"/>
  <c r="AF291" i="1"/>
  <c r="AB297" i="1"/>
  <c r="S297" i="1" s="1"/>
  <c r="AE348" i="1"/>
  <c r="T348" i="1" s="1"/>
  <c r="U348" i="1" s="1"/>
  <c r="AB38" i="1"/>
  <c r="S38" i="1" s="1"/>
  <c r="AD70" i="1"/>
  <c r="AG153" i="1"/>
  <c r="AB156" i="1"/>
  <c r="S156" i="1" s="1"/>
  <c r="AD207" i="1"/>
  <c r="AB223" i="1"/>
  <c r="S223" i="1" s="1"/>
  <c r="AF228" i="1"/>
  <c r="AF285" i="1"/>
  <c r="AG289" i="1"/>
  <c r="AE304" i="1"/>
  <c r="T304" i="1" s="1"/>
  <c r="AH395" i="1"/>
  <c r="AD38" i="1"/>
  <c r="AC68" i="1"/>
  <c r="AE70" i="1"/>
  <c r="T70" i="1" s="1"/>
  <c r="U70" i="1" s="1"/>
  <c r="AE156" i="1"/>
  <c r="T156" i="1" s="1"/>
  <c r="U156" i="1" s="1"/>
  <c r="AF191" i="1"/>
  <c r="AF301" i="1"/>
  <c r="AF70" i="1"/>
  <c r="AB173" i="1"/>
  <c r="S173" i="1" s="1"/>
  <c r="AE184" i="1"/>
  <c r="T184" i="1" s="1"/>
  <c r="U184" i="1" s="1"/>
  <c r="AG197" i="1"/>
  <c r="AH197" i="1" s="1"/>
  <c r="AI197" i="1" s="1"/>
  <c r="AE255" i="1"/>
  <c r="T255" i="1" s="1"/>
  <c r="U255" i="1" s="1"/>
  <c r="AC292" i="1"/>
  <c r="AE313" i="1"/>
  <c r="T313" i="1" s="1"/>
  <c r="AE359" i="1"/>
  <c r="T359" i="1" s="1"/>
  <c r="AG38" i="1"/>
  <c r="AG70" i="1"/>
  <c r="AH70" i="1" s="1"/>
  <c r="AI70" i="1" s="1"/>
  <c r="AD119" i="1"/>
  <c r="AE160" i="1"/>
  <c r="T160" i="1" s="1"/>
  <c r="U160" i="1" s="1"/>
  <c r="AE169" i="1"/>
  <c r="T169" i="1" s="1"/>
  <c r="U169" i="1" s="1"/>
  <c r="AD216" i="1"/>
  <c r="AG237" i="1"/>
  <c r="AC286" i="1"/>
  <c r="AG313" i="1"/>
  <c r="AF359" i="1"/>
  <c r="AB372" i="1"/>
  <c r="S372" i="1" s="1"/>
  <c r="AE92" i="1"/>
  <c r="T92" i="1" s="1"/>
  <c r="U92" i="1" s="1"/>
  <c r="AD127" i="1"/>
  <c r="AB208" i="1"/>
  <c r="S208" i="1" s="1"/>
  <c r="AC234" i="1"/>
  <c r="AC268" i="1"/>
  <c r="AF272" i="1"/>
  <c r="AD283" i="1"/>
  <c r="AH322" i="1"/>
  <c r="AG359" i="1"/>
  <c r="AB65" i="1"/>
  <c r="S65" i="1" s="1"/>
  <c r="AG65" i="1"/>
  <c r="AF65" i="1"/>
  <c r="AE65" i="1"/>
  <c r="T65" i="1" s="1"/>
  <c r="U65" i="1" s="1"/>
  <c r="AD65" i="1"/>
  <c r="AC65" i="1"/>
  <c r="AG89" i="1"/>
  <c r="AF89" i="1"/>
  <c r="AC89" i="1"/>
  <c r="AE89" i="1"/>
  <c r="T89" i="1" s="1"/>
  <c r="U89" i="1" s="1"/>
  <c r="AD89" i="1"/>
  <c r="AB89" i="1"/>
  <c r="S89" i="1" s="1"/>
  <c r="AG93" i="1"/>
  <c r="AD93" i="1"/>
  <c r="AC93" i="1"/>
  <c r="AF93" i="1"/>
  <c r="AE93" i="1"/>
  <c r="T93" i="1" s="1"/>
  <c r="U93" i="1" s="1"/>
  <c r="AB93" i="1"/>
  <c r="S93" i="1" s="1"/>
  <c r="AE14" i="1"/>
  <c r="T14" i="1" s="1"/>
  <c r="U14" i="1" s="1"/>
  <c r="AD14" i="1"/>
  <c r="AB14" i="1"/>
  <c r="S14" i="1" s="1"/>
  <c r="AC14" i="1"/>
  <c r="AF14" i="1"/>
  <c r="AG14" i="1"/>
  <c r="AC9" i="1"/>
  <c r="AB9" i="1"/>
  <c r="S9" i="1" s="1"/>
  <c r="AF9" i="1"/>
  <c r="AD9" i="1"/>
  <c r="AG9" i="1"/>
  <c r="AE9" i="1"/>
  <c r="T9" i="1" s="1"/>
  <c r="U9" i="1" s="1"/>
  <c r="AC15" i="1"/>
  <c r="AB15" i="1"/>
  <c r="S15" i="1" s="1"/>
  <c r="AG15" i="1"/>
  <c r="AF15" i="1"/>
  <c r="AE15" i="1"/>
  <c r="T15" i="1" s="1"/>
  <c r="AD15" i="1"/>
  <c r="AD55" i="1"/>
  <c r="AC55" i="1"/>
  <c r="AB55" i="1"/>
  <c r="S55" i="1" s="1"/>
  <c r="AE55" i="1"/>
  <c r="T55" i="1" s="1"/>
  <c r="U55" i="1" s="1"/>
  <c r="AG55" i="1"/>
  <c r="AF55" i="1"/>
  <c r="AD87" i="1"/>
  <c r="AB87" i="1"/>
  <c r="S87" i="1" s="1"/>
  <c r="AC87" i="1"/>
  <c r="AG87" i="1"/>
  <c r="AF87" i="1"/>
  <c r="AE87" i="1"/>
  <c r="T87" i="1" s="1"/>
  <c r="U87" i="1" s="1"/>
  <c r="AF10" i="1"/>
  <c r="AE10" i="1"/>
  <c r="T10" i="1" s="1"/>
  <c r="U10" i="1" s="1"/>
  <c r="AD10" i="1"/>
  <c r="AG10" i="1"/>
  <c r="AB10" i="1"/>
  <c r="S10" i="1" s="1"/>
  <c r="AC10" i="1"/>
  <c r="AG41" i="1"/>
  <c r="AF41" i="1"/>
  <c r="AE41" i="1"/>
  <c r="T41" i="1" s="1"/>
  <c r="U41" i="1" s="1"/>
  <c r="AD41" i="1"/>
  <c r="AC41" i="1"/>
  <c r="AB41" i="1"/>
  <c r="S41" i="1" s="1"/>
  <c r="AE67" i="1"/>
  <c r="T67" i="1" s="1"/>
  <c r="U67" i="1" s="1"/>
  <c r="AG67" i="1"/>
  <c r="AF67" i="1"/>
  <c r="AD67" i="1"/>
  <c r="AC67" i="1"/>
  <c r="AB67" i="1"/>
  <c r="S67" i="1" s="1"/>
  <c r="AE32" i="1"/>
  <c r="T32" i="1" s="1"/>
  <c r="U32" i="1" s="1"/>
  <c r="AD32" i="1"/>
  <c r="AC32" i="1"/>
  <c r="AB32" i="1"/>
  <c r="S32" i="1" s="1"/>
  <c r="AF32" i="1"/>
  <c r="AG32" i="1"/>
  <c r="AD16" i="1"/>
  <c r="AF16" i="1"/>
  <c r="AG16" i="1"/>
  <c r="AB16" i="1"/>
  <c r="S16" i="1" s="1"/>
  <c r="AE16" i="1"/>
  <c r="T16" i="1" s="1"/>
  <c r="U16" i="1" s="1"/>
  <c r="AC16" i="1"/>
  <c r="AG29" i="1"/>
  <c r="AF29" i="1"/>
  <c r="AC29" i="1"/>
  <c r="AE29" i="1"/>
  <c r="T29" i="1" s="1"/>
  <c r="AD29" i="1"/>
  <c r="AB29" i="1"/>
  <c r="S29" i="1" s="1"/>
  <c r="AG40" i="1"/>
  <c r="AF40" i="1"/>
  <c r="AE40" i="1"/>
  <c r="T40" i="1" s="1"/>
  <c r="U40" i="1" s="1"/>
  <c r="AD40" i="1"/>
  <c r="AC40" i="1"/>
  <c r="AB40" i="1"/>
  <c r="S40" i="1" s="1"/>
  <c r="AD26" i="1"/>
  <c r="AC26" i="1"/>
  <c r="AB26" i="1"/>
  <c r="S26" i="1" s="1"/>
  <c r="AE26" i="1"/>
  <c r="T26" i="1" s="1"/>
  <c r="U26" i="1" s="1"/>
  <c r="AG26" i="1"/>
  <c r="AF26" i="1"/>
  <c r="AB11" i="1"/>
  <c r="S11" i="1" s="1"/>
  <c r="AG11" i="1"/>
  <c r="AF11" i="1"/>
  <c r="AE11" i="1"/>
  <c r="T11" i="1" s="1"/>
  <c r="U11" i="1" s="1"/>
  <c r="AD11" i="1"/>
  <c r="AC11" i="1"/>
  <c r="AB17" i="1"/>
  <c r="S17" i="1" s="1"/>
  <c r="AG17" i="1"/>
  <c r="AF17" i="1"/>
  <c r="AE17" i="1"/>
  <c r="T17" i="1" s="1"/>
  <c r="AD17" i="1"/>
  <c r="AC17" i="1"/>
  <c r="AD61" i="1"/>
  <c r="AC61" i="1"/>
  <c r="AB61" i="1"/>
  <c r="S61" i="1" s="1"/>
  <c r="AG61" i="1"/>
  <c r="AE61" i="1"/>
  <c r="T61" i="1" s="1"/>
  <c r="AF61" i="1"/>
  <c r="AF73" i="1"/>
  <c r="AE73" i="1"/>
  <c r="T73" i="1" s="1"/>
  <c r="U73" i="1" s="1"/>
  <c r="AG73" i="1"/>
  <c r="AD73" i="1"/>
  <c r="AC73" i="1"/>
  <c r="AB73" i="1"/>
  <c r="S73" i="1" s="1"/>
  <c r="AD49" i="1"/>
  <c r="AC49" i="1"/>
  <c r="AB49" i="1"/>
  <c r="S49" i="1" s="1"/>
  <c r="AG49" i="1"/>
  <c r="AF49" i="1"/>
  <c r="AE49" i="1"/>
  <c r="T49" i="1" s="1"/>
  <c r="U49" i="1" s="1"/>
  <c r="AG12" i="1"/>
  <c r="AF12" i="1"/>
  <c r="AE12" i="1"/>
  <c r="T12" i="1" s="1"/>
  <c r="U12" i="1" s="1"/>
  <c r="AB12" i="1"/>
  <c r="S12" i="1" s="1"/>
  <c r="AD12" i="1"/>
  <c r="AC12" i="1"/>
  <c r="AF18" i="1"/>
  <c r="AG18" i="1"/>
  <c r="AE18" i="1"/>
  <c r="T18" i="1" s="1"/>
  <c r="AD18" i="1"/>
  <c r="AC18" i="1"/>
  <c r="AB18" i="1"/>
  <c r="S18" i="1" s="1"/>
  <c r="AG71" i="1"/>
  <c r="AE71" i="1"/>
  <c r="T71" i="1" s="1"/>
  <c r="U71" i="1" s="1"/>
  <c r="AD71" i="1"/>
  <c r="AC71" i="1"/>
  <c r="AB71" i="1"/>
  <c r="S71" i="1" s="1"/>
  <c r="AF71" i="1"/>
  <c r="P386" i="1"/>
  <c r="AF8" i="1"/>
  <c r="AE8" i="1"/>
  <c r="T8" i="1" s="1"/>
  <c r="AD8" i="1"/>
  <c r="AC8" i="1"/>
  <c r="AB8" i="1"/>
  <c r="S8" i="1" s="1"/>
  <c r="AG8" i="1"/>
  <c r="AG13" i="1"/>
  <c r="AF13" i="1"/>
  <c r="AE13" i="1"/>
  <c r="T13" i="1" s="1"/>
  <c r="U13" i="1" s="1"/>
  <c r="AD13" i="1"/>
  <c r="AC13" i="1"/>
  <c r="AB13" i="1"/>
  <c r="S13" i="1" s="1"/>
  <c r="AG19" i="1"/>
  <c r="AH19" i="1" s="1"/>
  <c r="AI19" i="1" s="1"/>
  <c r="AF19" i="1"/>
  <c r="AE19" i="1"/>
  <c r="T19" i="1" s="1"/>
  <c r="U19" i="1" s="1"/>
  <c r="AD19" i="1"/>
  <c r="AC19" i="1"/>
  <c r="AB19" i="1"/>
  <c r="S19" i="1" s="1"/>
  <c r="AG72" i="1"/>
  <c r="AF72" i="1"/>
  <c r="AE72" i="1"/>
  <c r="T72" i="1" s="1"/>
  <c r="U72" i="1" s="1"/>
  <c r="AD72" i="1"/>
  <c r="AC72" i="1"/>
  <c r="AB72" i="1"/>
  <c r="S72" i="1" s="1"/>
  <c r="AF126" i="1"/>
  <c r="AD126" i="1"/>
  <c r="AC126" i="1"/>
  <c r="AB126" i="1"/>
  <c r="S126" i="1" s="1"/>
  <c r="AE126" i="1"/>
  <c r="T126" i="1" s="1"/>
  <c r="U126" i="1" s="1"/>
  <c r="AD27" i="1"/>
  <c r="AB28" i="1"/>
  <c r="S28" i="1" s="1"/>
  <c r="AE38" i="1"/>
  <c r="T38" i="1" s="1"/>
  <c r="U38" i="1" s="1"/>
  <c r="AC39" i="1"/>
  <c r="AD50" i="1"/>
  <c r="AB51" i="1"/>
  <c r="S51" i="1" s="1"/>
  <c r="AD56" i="1"/>
  <c r="AB57" i="1"/>
  <c r="S57" i="1" s="1"/>
  <c r="AE62" i="1"/>
  <c r="T62" i="1" s="1"/>
  <c r="U62" i="1" s="1"/>
  <c r="AB68" i="1"/>
  <c r="S68" i="1" s="1"/>
  <c r="AD69" i="1"/>
  <c r="AD86" i="1"/>
  <c r="AF115" i="1"/>
  <c r="AB115" i="1"/>
  <c r="S115" i="1" s="1"/>
  <c r="AG115" i="1"/>
  <c r="AE115" i="1"/>
  <c r="T115" i="1" s="1"/>
  <c r="AD115" i="1"/>
  <c r="AG143" i="1"/>
  <c r="AF143" i="1"/>
  <c r="AE143" i="1"/>
  <c r="T143" i="1" s="1"/>
  <c r="U143" i="1" s="1"/>
  <c r="AD143" i="1"/>
  <c r="AC143" i="1"/>
  <c r="AB143" i="1"/>
  <c r="S143" i="1" s="1"/>
  <c r="AF152" i="1"/>
  <c r="AE152" i="1"/>
  <c r="T152" i="1" s="1"/>
  <c r="U152" i="1" s="1"/>
  <c r="AB152" i="1"/>
  <c r="S152" i="1" s="1"/>
  <c r="AG152" i="1"/>
  <c r="AD152" i="1"/>
  <c r="AE90" i="1"/>
  <c r="T90" i="1" s="1"/>
  <c r="U90" i="1" s="1"/>
  <c r="AD90" i="1"/>
  <c r="AF90" i="1"/>
  <c r="AE96" i="1"/>
  <c r="T96" i="1" s="1"/>
  <c r="U96" i="1" s="1"/>
  <c r="AD96" i="1"/>
  <c r="AC96" i="1"/>
  <c r="AF96" i="1"/>
  <c r="AG104" i="1"/>
  <c r="AF104" i="1"/>
  <c r="AE104" i="1"/>
  <c r="T104" i="1" s="1"/>
  <c r="AB104" i="1"/>
  <c r="S104" i="1" s="1"/>
  <c r="AG126" i="1"/>
  <c r="AE102" i="1"/>
  <c r="T102" i="1" s="1"/>
  <c r="U102" i="1" s="1"/>
  <c r="AD102" i="1"/>
  <c r="AC102" i="1"/>
  <c r="AF102" i="1"/>
  <c r="AG107" i="1"/>
  <c r="AB148" i="1"/>
  <c r="S148" i="1" s="1"/>
  <c r="AG148" i="1"/>
  <c r="AF148" i="1"/>
  <c r="AE148" i="1"/>
  <c r="T148" i="1" s="1"/>
  <c r="U148" i="1" s="1"/>
  <c r="AD148" i="1"/>
  <c r="AC148" i="1"/>
  <c r="AE165" i="1"/>
  <c r="T165" i="1" s="1"/>
  <c r="U165" i="1" s="1"/>
  <c r="AD165" i="1"/>
  <c r="AC165" i="1"/>
  <c r="AB165" i="1"/>
  <c r="S165" i="1" s="1"/>
  <c r="AF165" i="1"/>
  <c r="AF39" i="1"/>
  <c r="AE51" i="1"/>
  <c r="T51" i="1" s="1"/>
  <c r="U51" i="1" s="1"/>
  <c r="AC52" i="1"/>
  <c r="AE57" i="1"/>
  <c r="T57" i="1" s="1"/>
  <c r="U57" i="1" s="1"/>
  <c r="AC58" i="1"/>
  <c r="AF68" i="1"/>
  <c r="AG69" i="1"/>
  <c r="AF74" i="1"/>
  <c r="AF80" i="1"/>
  <c r="AE91" i="1"/>
  <c r="T91" i="1" s="1"/>
  <c r="U91" i="1" s="1"/>
  <c r="AC94" i="1"/>
  <c r="AF98" i="1"/>
  <c r="AE98" i="1"/>
  <c r="T98" i="1" s="1"/>
  <c r="U98" i="1" s="1"/>
  <c r="AB98" i="1"/>
  <c r="S98" i="1" s="1"/>
  <c r="AC104" i="1"/>
  <c r="AF107" i="1"/>
  <c r="AC107" i="1"/>
  <c r="AB107" i="1"/>
  <c r="S107" i="1" s="1"/>
  <c r="AC111" i="1"/>
  <c r="AB111" i="1"/>
  <c r="S111" i="1" s="1"/>
  <c r="AG111" i="1"/>
  <c r="AF111" i="1"/>
  <c r="AD111" i="1"/>
  <c r="AC135" i="1"/>
  <c r="AF135" i="1"/>
  <c r="AE135" i="1"/>
  <c r="T135" i="1" s="1"/>
  <c r="U135" i="1" s="1"/>
  <c r="AD135" i="1"/>
  <c r="AB135" i="1"/>
  <c r="S135" i="1" s="1"/>
  <c r="AG135" i="1"/>
  <c r="AG139" i="1"/>
  <c r="AC139" i="1"/>
  <c r="AF139" i="1"/>
  <c r="AE139" i="1"/>
  <c r="T139" i="1" s="1"/>
  <c r="AD139" i="1"/>
  <c r="AB139" i="1"/>
  <c r="S139" i="1" s="1"/>
  <c r="AG144" i="1"/>
  <c r="AD144" i="1"/>
  <c r="AC144" i="1"/>
  <c r="AF28" i="1"/>
  <c r="AB30" i="1"/>
  <c r="S30" i="1" s="1"/>
  <c r="AB47" i="1"/>
  <c r="S47" i="1" s="1"/>
  <c r="AF51" i="1"/>
  <c r="AD52" i="1"/>
  <c r="AB53" i="1"/>
  <c r="S53" i="1" s="1"/>
  <c r="AF57" i="1"/>
  <c r="AD58" i="1"/>
  <c r="AB59" i="1"/>
  <c r="S59" i="1" s="1"/>
  <c r="AB66" i="1"/>
  <c r="S66" i="1" s="1"/>
  <c r="AG68" i="1"/>
  <c r="AF91" i="1"/>
  <c r="AD94" i="1"/>
  <c r="AG100" i="1"/>
  <c r="AE100" i="1"/>
  <c r="T100" i="1" s="1"/>
  <c r="AD100" i="1"/>
  <c r="AC100" i="1"/>
  <c r="AB100" i="1"/>
  <c r="S100" i="1" s="1"/>
  <c r="AB102" i="1"/>
  <c r="S102" i="1" s="1"/>
  <c r="AD104" i="1"/>
  <c r="AE107" i="1"/>
  <c r="T107" i="1" s="1"/>
  <c r="AE111" i="1"/>
  <c r="T111" i="1" s="1"/>
  <c r="U111" i="1" s="1"/>
  <c r="AG145" i="1"/>
  <c r="AF145" i="1"/>
  <c r="AC145" i="1"/>
  <c r="AE145" i="1"/>
  <c r="T145" i="1" s="1"/>
  <c r="U145" i="1" s="1"/>
  <c r="AD145" i="1"/>
  <c r="AB145" i="1"/>
  <c r="S145" i="1" s="1"/>
  <c r="AE159" i="1"/>
  <c r="T159" i="1" s="1"/>
  <c r="U159" i="1" s="1"/>
  <c r="AD159" i="1"/>
  <c r="AG159" i="1"/>
  <c r="AF159" i="1"/>
  <c r="AC159" i="1"/>
  <c r="AB159" i="1"/>
  <c r="S159" i="1" s="1"/>
  <c r="AG162" i="1"/>
  <c r="AE162" i="1"/>
  <c r="T162" i="1" s="1"/>
  <c r="AD162" i="1"/>
  <c r="AF162" i="1"/>
  <c r="AC162" i="1"/>
  <c r="AB162" i="1"/>
  <c r="S162" i="1" s="1"/>
  <c r="AF199" i="1"/>
  <c r="AE199" i="1"/>
  <c r="T199" i="1" s="1"/>
  <c r="U199" i="1" s="1"/>
  <c r="AB199" i="1"/>
  <c r="S199" i="1" s="1"/>
  <c r="AG199" i="1"/>
  <c r="AD199" i="1"/>
  <c r="AC199" i="1"/>
  <c r="AE28" i="1"/>
  <c r="T28" i="1" s="1"/>
  <c r="U28" i="1" s="1"/>
  <c r="AC30" i="1"/>
  <c r="AC47" i="1"/>
  <c r="AE52" i="1"/>
  <c r="T52" i="1" s="1"/>
  <c r="U52" i="1" s="1"/>
  <c r="AC53" i="1"/>
  <c r="AE58" i="1"/>
  <c r="T58" i="1" s="1"/>
  <c r="AC59" i="1"/>
  <c r="AE63" i="1"/>
  <c r="T63" i="1" s="1"/>
  <c r="U63" i="1" s="1"/>
  <c r="AD63" i="1"/>
  <c r="AC64" i="1"/>
  <c r="AB64" i="1"/>
  <c r="S64" i="1" s="1"/>
  <c r="AC66" i="1"/>
  <c r="AB90" i="1"/>
  <c r="S90" i="1" s="1"/>
  <c r="AB96" i="1"/>
  <c r="S96" i="1" s="1"/>
  <c r="AC98" i="1"/>
  <c r="AG102" i="1"/>
  <c r="AG105" i="1"/>
  <c r="AH105" i="1" s="1"/>
  <c r="AI105" i="1" s="1"/>
  <c r="AF105" i="1"/>
  <c r="AE105" i="1"/>
  <c r="T105" i="1" s="1"/>
  <c r="AD105" i="1"/>
  <c r="AC105" i="1"/>
  <c r="AF108" i="1"/>
  <c r="AE108" i="1"/>
  <c r="T108" i="1" s="1"/>
  <c r="U108" i="1" s="1"/>
  <c r="AD108" i="1"/>
  <c r="AB108" i="1"/>
  <c r="S108" i="1" s="1"/>
  <c r="AG108" i="1"/>
  <c r="AB112" i="1"/>
  <c r="S112" i="1" s="1"/>
  <c r="AG112" i="1"/>
  <c r="AF112" i="1"/>
  <c r="AE112" i="1"/>
  <c r="T112" i="1" s="1"/>
  <c r="U112" i="1" s="1"/>
  <c r="AC112" i="1"/>
  <c r="AD117" i="1"/>
  <c r="AC117" i="1"/>
  <c r="AB117" i="1"/>
  <c r="S117" i="1" s="1"/>
  <c r="AG117" i="1"/>
  <c r="AE117" i="1"/>
  <c r="T117" i="1" s="1"/>
  <c r="AE140" i="1"/>
  <c r="T140" i="1" s="1"/>
  <c r="AG140" i="1"/>
  <c r="AF140" i="1"/>
  <c r="AD140" i="1"/>
  <c r="AC140" i="1"/>
  <c r="AB140" i="1"/>
  <c r="S140" i="1" s="1"/>
  <c r="AG94" i="1"/>
  <c r="AE94" i="1"/>
  <c r="T94" i="1" s="1"/>
  <c r="AB94" i="1"/>
  <c r="S94" i="1" s="1"/>
  <c r="R386" i="1"/>
  <c r="AB25" i="1"/>
  <c r="S25" i="1" s="1"/>
  <c r="AD30" i="1"/>
  <c r="AB31" i="1"/>
  <c r="S31" i="1" s="1"/>
  <c r="AD47" i="1"/>
  <c r="AB48" i="1"/>
  <c r="S48" i="1" s="1"/>
  <c r="AD53" i="1"/>
  <c r="AB54" i="1"/>
  <c r="S54" i="1" s="1"/>
  <c r="AD59" i="1"/>
  <c r="AB60" i="1"/>
  <c r="S60" i="1" s="1"/>
  <c r="AD66" i="1"/>
  <c r="AC90" i="1"/>
  <c r="AG96" i="1"/>
  <c r="AD98" i="1"/>
  <c r="AD112" i="1"/>
  <c r="AF117" i="1"/>
  <c r="AE163" i="1"/>
  <c r="T163" i="1" s="1"/>
  <c r="AC163" i="1"/>
  <c r="AB163" i="1"/>
  <c r="S163" i="1" s="1"/>
  <c r="AG163" i="1"/>
  <c r="AF163" i="1"/>
  <c r="AD163" i="1"/>
  <c r="AG167" i="1"/>
  <c r="AF167" i="1"/>
  <c r="AE167" i="1"/>
  <c r="T167" i="1" s="1"/>
  <c r="AD167" i="1"/>
  <c r="AC167" i="1"/>
  <c r="AB167" i="1"/>
  <c r="S167" i="1" s="1"/>
  <c r="AC91" i="1"/>
  <c r="AB91" i="1"/>
  <c r="S91" i="1" s="1"/>
  <c r="AD91" i="1"/>
  <c r="AC25" i="1"/>
  <c r="AE30" i="1"/>
  <c r="T30" i="1" s="1"/>
  <c r="U30" i="1" s="1"/>
  <c r="AC31" i="1"/>
  <c r="AE47" i="1"/>
  <c r="T47" i="1" s="1"/>
  <c r="U47" i="1" s="1"/>
  <c r="AC48" i="1"/>
  <c r="AE53" i="1"/>
  <c r="T53" i="1" s="1"/>
  <c r="U53" i="1" s="1"/>
  <c r="AC54" i="1"/>
  <c r="AE59" i="1"/>
  <c r="T59" i="1" s="1"/>
  <c r="U59" i="1" s="1"/>
  <c r="AC60" i="1"/>
  <c r="AE66" i="1"/>
  <c r="T66" i="1" s="1"/>
  <c r="U66" i="1" s="1"/>
  <c r="AG90" i="1"/>
  <c r="AF92" i="1"/>
  <c r="AB92" i="1"/>
  <c r="S92" i="1" s="1"/>
  <c r="AG95" i="1"/>
  <c r="AF95" i="1"/>
  <c r="AE95" i="1"/>
  <c r="T95" i="1" s="1"/>
  <c r="AC95" i="1"/>
  <c r="AC118" i="1"/>
  <c r="AE118" i="1"/>
  <c r="T118" i="1" s="1"/>
  <c r="U118" i="1" s="1"/>
  <c r="AD118" i="1"/>
  <c r="AB118" i="1"/>
  <c r="S118" i="1" s="1"/>
  <c r="AF118" i="1"/>
  <c r="AC141" i="1"/>
  <c r="AG141" i="1"/>
  <c r="AF141" i="1"/>
  <c r="AE141" i="1"/>
  <c r="T141" i="1" s="1"/>
  <c r="U141" i="1" s="1"/>
  <c r="AD141" i="1"/>
  <c r="AB141" i="1"/>
  <c r="S141" i="1" s="1"/>
  <c r="AD25" i="1"/>
  <c r="AF30" i="1"/>
  <c r="AD31" i="1"/>
  <c r="AF47" i="1"/>
  <c r="AD48" i="1"/>
  <c r="AF53" i="1"/>
  <c r="AD54" i="1"/>
  <c r="AF59" i="1"/>
  <c r="AD60" i="1"/>
  <c r="AG66" i="1"/>
  <c r="AC80" i="1"/>
  <c r="AB80" i="1"/>
  <c r="S80" i="1" s="1"/>
  <c r="AG118" i="1"/>
  <c r="AG164" i="1"/>
  <c r="AF164" i="1"/>
  <c r="AC164" i="1"/>
  <c r="AE164" i="1"/>
  <c r="T164" i="1" s="1"/>
  <c r="U164" i="1" s="1"/>
  <c r="AD164" i="1"/>
  <c r="AG168" i="1"/>
  <c r="AE168" i="1"/>
  <c r="T168" i="1" s="1"/>
  <c r="U168" i="1" s="1"/>
  <c r="AD168" i="1"/>
  <c r="AF168" i="1"/>
  <c r="AC168" i="1"/>
  <c r="AB168" i="1"/>
  <c r="S168" i="1" s="1"/>
  <c r="AE48" i="1"/>
  <c r="T48" i="1" s="1"/>
  <c r="U48" i="1" s="1"/>
  <c r="AE54" i="1"/>
  <c r="T54" i="1" s="1"/>
  <c r="U54" i="1" s="1"/>
  <c r="AE60" i="1"/>
  <c r="T60" i="1" s="1"/>
  <c r="U60" i="1" s="1"/>
  <c r="AE74" i="1"/>
  <c r="T74" i="1" s="1"/>
  <c r="U74" i="1" s="1"/>
  <c r="AD74" i="1"/>
  <c r="AC97" i="1"/>
  <c r="AB97" i="1"/>
  <c r="S97" i="1" s="1"/>
  <c r="AG97" i="1"/>
  <c r="AD97" i="1"/>
  <c r="AE109" i="1"/>
  <c r="T109" i="1" s="1"/>
  <c r="U109" i="1" s="1"/>
  <c r="AD109" i="1"/>
  <c r="AC109" i="1"/>
  <c r="AB109" i="1"/>
  <c r="S109" i="1" s="1"/>
  <c r="AF109" i="1"/>
  <c r="AG142" i="1"/>
  <c r="AF142" i="1"/>
  <c r="AE142" i="1"/>
  <c r="T142" i="1" s="1"/>
  <c r="U142" i="1" s="1"/>
  <c r="AD142" i="1"/>
  <c r="AC142" i="1"/>
  <c r="AB142" i="1"/>
  <c r="S142" i="1" s="1"/>
  <c r="AC196" i="1"/>
  <c r="AF196" i="1"/>
  <c r="AD196" i="1"/>
  <c r="AE25" i="1"/>
  <c r="T25" i="1" s="1"/>
  <c r="U25" i="1" s="1"/>
  <c r="AE31" i="1"/>
  <c r="T31" i="1" s="1"/>
  <c r="AC62" i="1"/>
  <c r="AB63" i="1"/>
  <c r="S63" i="1" s="1"/>
  <c r="AD64" i="1"/>
  <c r="AB86" i="1"/>
  <c r="S86" i="1" s="1"/>
  <c r="AC88" i="1"/>
  <c r="AC92" i="1"/>
  <c r="AB95" i="1"/>
  <c r="S95" i="1" s="1"/>
  <c r="AG101" i="1"/>
  <c r="AF101" i="1"/>
  <c r="AE101" i="1"/>
  <c r="T101" i="1" s="1"/>
  <c r="AC101" i="1"/>
  <c r="AB101" i="1"/>
  <c r="S101" i="1" s="1"/>
  <c r="AF106" i="1"/>
  <c r="AE106" i="1"/>
  <c r="T106" i="1" s="1"/>
  <c r="AD106" i="1"/>
  <c r="AC106" i="1"/>
  <c r="AB106" i="1"/>
  <c r="S106" i="1" s="1"/>
  <c r="AG109" i="1"/>
  <c r="AC114" i="1"/>
  <c r="AG114" i="1"/>
  <c r="AH114" i="1" s="1"/>
  <c r="AI114" i="1" s="1"/>
  <c r="AF114" i="1"/>
  <c r="AE114" i="1"/>
  <c r="T114" i="1" s="1"/>
  <c r="U114" i="1" s="1"/>
  <c r="AD114" i="1"/>
  <c r="AG137" i="1"/>
  <c r="AF137" i="1"/>
  <c r="AE137" i="1"/>
  <c r="T137" i="1" s="1"/>
  <c r="U137" i="1" s="1"/>
  <c r="AD137" i="1"/>
  <c r="AC137" i="1"/>
  <c r="AB137" i="1"/>
  <c r="S137" i="1" s="1"/>
  <c r="AB164" i="1"/>
  <c r="S164" i="1" s="1"/>
  <c r="AD103" i="1"/>
  <c r="AE110" i="1"/>
  <c r="T110" i="1" s="1"/>
  <c r="U110" i="1" s="1"/>
  <c r="AB113" i="1"/>
  <c r="S113" i="1" s="1"/>
  <c r="AC116" i="1"/>
  <c r="AF125" i="1"/>
  <c r="AE127" i="1"/>
  <c r="T127" i="1" s="1"/>
  <c r="U127" i="1" s="1"/>
  <c r="AG129" i="1"/>
  <c r="AH129" i="1" s="1"/>
  <c r="AI129" i="1" s="1"/>
  <c r="AG136" i="1"/>
  <c r="AE144" i="1"/>
  <c r="T144" i="1" s="1"/>
  <c r="U144" i="1" s="1"/>
  <c r="AB144" i="1"/>
  <c r="S144" i="1" s="1"/>
  <c r="AB146" i="1"/>
  <c r="S146" i="1" s="1"/>
  <c r="AF150" i="1"/>
  <c r="AC150" i="1"/>
  <c r="AG166" i="1"/>
  <c r="AG225" i="1"/>
  <c r="T225" i="1"/>
  <c r="U225" i="1" s="1"/>
  <c r="AB271" i="1"/>
  <c r="S271" i="1" s="1"/>
  <c r="AE271" i="1"/>
  <c r="T271" i="1" s="1"/>
  <c r="AC271" i="1"/>
  <c r="AG271" i="1"/>
  <c r="AF271" i="1"/>
  <c r="AD271" i="1"/>
  <c r="AD113" i="1"/>
  <c r="AF116" i="1"/>
  <c r="AF146" i="1"/>
  <c r="AF155" i="1"/>
  <c r="AE155" i="1"/>
  <c r="T155" i="1" s="1"/>
  <c r="U155" i="1" s="1"/>
  <c r="AG182" i="1"/>
  <c r="AD182" i="1"/>
  <c r="AC182" i="1"/>
  <c r="AB182" i="1"/>
  <c r="S182" i="1" s="1"/>
  <c r="AG306" i="1"/>
  <c r="AE306" i="1"/>
  <c r="T306" i="1" s="1"/>
  <c r="AD306" i="1"/>
  <c r="AC306" i="1"/>
  <c r="AB306" i="1"/>
  <c r="S306" i="1" s="1"/>
  <c r="AF306" i="1"/>
  <c r="AG103" i="1"/>
  <c r="AE113" i="1"/>
  <c r="T113" i="1" s="1"/>
  <c r="U113" i="1" s="1"/>
  <c r="AG116" i="1"/>
  <c r="AD170" i="1"/>
  <c r="AG170" i="1"/>
  <c r="AF170" i="1"/>
  <c r="AC170" i="1"/>
  <c r="AB170" i="1"/>
  <c r="S170" i="1" s="1"/>
  <c r="AE252" i="1"/>
  <c r="T252" i="1" s="1"/>
  <c r="U252" i="1" s="1"/>
  <c r="AD252" i="1"/>
  <c r="AG252" i="1"/>
  <c r="AC252" i="1"/>
  <c r="AF252" i="1"/>
  <c r="AB252" i="1"/>
  <c r="S252" i="1" s="1"/>
  <c r="AF113" i="1"/>
  <c r="AB154" i="1"/>
  <c r="S154" i="1" s="1"/>
  <c r="AG154" i="1"/>
  <c r="AF128" i="1"/>
  <c r="AB128" i="1"/>
  <c r="S128" i="1" s="1"/>
  <c r="AB155" i="1"/>
  <c r="S155" i="1" s="1"/>
  <c r="AG158" i="1"/>
  <c r="AF158" i="1"/>
  <c r="AC158" i="1"/>
  <c r="AB172" i="1"/>
  <c r="S172" i="1" s="1"/>
  <c r="AG172" i="1"/>
  <c r="AE172" i="1"/>
  <c r="T172" i="1" s="1"/>
  <c r="U172" i="1" s="1"/>
  <c r="AD172" i="1"/>
  <c r="AE182" i="1"/>
  <c r="T182" i="1" s="1"/>
  <c r="U182" i="1" s="1"/>
  <c r="AG200" i="1"/>
  <c r="AE200" i="1"/>
  <c r="T200" i="1" s="1"/>
  <c r="U200" i="1" s="1"/>
  <c r="AD200" i="1"/>
  <c r="AF200" i="1"/>
  <c r="AC200" i="1"/>
  <c r="AB149" i="1"/>
  <c r="S149" i="1" s="1"/>
  <c r="AD153" i="1"/>
  <c r="AC153" i="1"/>
  <c r="AC155" i="1"/>
  <c r="AF174" i="1"/>
  <c r="AG174" i="1"/>
  <c r="AF182" i="1"/>
  <c r="AG193" i="1"/>
  <c r="AE193" i="1"/>
  <c r="T193" i="1" s="1"/>
  <c r="U193" i="1" s="1"/>
  <c r="AF193" i="1"/>
  <c r="AC193" i="1"/>
  <c r="AB193" i="1"/>
  <c r="S193" i="1" s="1"/>
  <c r="AB200" i="1"/>
  <c r="S200" i="1" s="1"/>
  <c r="AD208" i="1"/>
  <c r="AD273" i="1"/>
  <c r="AG273" i="1"/>
  <c r="AE273" i="1"/>
  <c r="T273" i="1" s="1"/>
  <c r="U273" i="1" s="1"/>
  <c r="AC273" i="1"/>
  <c r="AB273" i="1"/>
  <c r="S273" i="1" s="1"/>
  <c r="AF273" i="1"/>
  <c r="AD107" i="1"/>
  <c r="AB136" i="1"/>
  <c r="S136" i="1" s="1"/>
  <c r="AB138" i="1"/>
  <c r="S138" i="1" s="1"/>
  <c r="AF144" i="1"/>
  <c r="AD147" i="1"/>
  <c r="AC147" i="1"/>
  <c r="AC149" i="1"/>
  <c r="AE150" i="1"/>
  <c r="T150" i="1" s="1"/>
  <c r="U150" i="1" s="1"/>
  <c r="AD155" i="1"/>
  <c r="AB158" i="1"/>
  <c r="S158" i="1" s="1"/>
  <c r="AG161" i="1"/>
  <c r="AF161" i="1"/>
  <c r="AF169" i="1"/>
  <c r="AG169" i="1"/>
  <c r="AD169" i="1"/>
  <c r="AC169" i="1"/>
  <c r="AB174" i="1"/>
  <c r="S174" i="1" s="1"/>
  <c r="AC181" i="1"/>
  <c r="AD181" i="1"/>
  <c r="AB181" i="1"/>
  <c r="S181" i="1" s="1"/>
  <c r="AB191" i="1"/>
  <c r="S191" i="1" s="1"/>
  <c r="AC138" i="1"/>
  <c r="AE146" i="1"/>
  <c r="T146" i="1" s="1"/>
  <c r="U146" i="1" s="1"/>
  <c r="AD146" i="1"/>
  <c r="AG155" i="1"/>
  <c r="AG157" i="1"/>
  <c r="AD157" i="1"/>
  <c r="AB157" i="1"/>
  <c r="S157" i="1" s="1"/>
  <c r="AD158" i="1"/>
  <c r="AF201" i="1"/>
  <c r="AD201" i="1"/>
  <c r="AC201" i="1"/>
  <c r="AG201" i="1"/>
  <c r="AB201" i="1"/>
  <c r="S201" i="1" s="1"/>
  <c r="AG214" i="1"/>
  <c r="AH214" i="1" s="1"/>
  <c r="AI214" i="1" s="1"/>
  <c r="AE214" i="1"/>
  <c r="T214" i="1" s="1"/>
  <c r="U214" i="1" s="1"/>
  <c r="AF214" i="1"/>
  <c r="AD214" i="1"/>
  <c r="AC214" i="1"/>
  <c r="AB214" i="1"/>
  <c r="S214" i="1" s="1"/>
  <c r="AB110" i="1"/>
  <c r="S110" i="1" s="1"/>
  <c r="AC125" i="1"/>
  <c r="AC129" i="1"/>
  <c r="AD136" i="1"/>
  <c r="AD138" i="1"/>
  <c r="AF149" i="1"/>
  <c r="AE158" i="1"/>
  <c r="T158" i="1" s="1"/>
  <c r="U158" i="1" s="1"/>
  <c r="AC172" i="1"/>
  <c r="AE183" i="1"/>
  <c r="T183" i="1" s="1"/>
  <c r="U183" i="1" s="1"/>
  <c r="AD183" i="1"/>
  <c r="AC183" i="1"/>
  <c r="AB183" i="1"/>
  <c r="S183" i="1" s="1"/>
  <c r="AG198" i="1"/>
  <c r="AF198" i="1"/>
  <c r="AC198" i="1"/>
  <c r="AE198" i="1"/>
  <c r="T198" i="1" s="1"/>
  <c r="AD198" i="1"/>
  <c r="AG220" i="1"/>
  <c r="AE220" i="1"/>
  <c r="T220" i="1" s="1"/>
  <c r="AF220" i="1"/>
  <c r="AD220" i="1"/>
  <c r="AC220" i="1"/>
  <c r="AB220" i="1"/>
  <c r="S220" i="1" s="1"/>
  <c r="AD270" i="1"/>
  <c r="AC270" i="1"/>
  <c r="AE270" i="1"/>
  <c r="T270" i="1" s="1"/>
  <c r="AG270" i="1"/>
  <c r="AF270" i="1"/>
  <c r="AB270" i="1"/>
  <c r="S270" i="1" s="1"/>
  <c r="AB103" i="1"/>
  <c r="S103" i="1" s="1"/>
  <c r="AC110" i="1"/>
  <c r="AD125" i="1"/>
  <c r="AB127" i="1"/>
  <c r="S127" i="1" s="1"/>
  <c r="AC128" i="1"/>
  <c r="AD129" i="1"/>
  <c r="AE136" i="1"/>
  <c r="T136" i="1" s="1"/>
  <c r="U136" i="1" s="1"/>
  <c r="AF138" i="1"/>
  <c r="AB147" i="1"/>
  <c r="S147" i="1" s="1"/>
  <c r="AG149" i="1"/>
  <c r="AB153" i="1"/>
  <c r="S153" i="1" s="1"/>
  <c r="AE154" i="1"/>
  <c r="T154" i="1" s="1"/>
  <c r="U154" i="1" s="1"/>
  <c r="AF156" i="1"/>
  <c r="AD156" i="1"/>
  <c r="AC156" i="1"/>
  <c r="AB161" i="1"/>
  <c r="S161" i="1" s="1"/>
  <c r="AE166" i="1"/>
  <c r="T166" i="1" s="1"/>
  <c r="U166" i="1" s="1"/>
  <c r="AF172" i="1"/>
  <c r="AE174" i="1"/>
  <c r="T174" i="1" s="1"/>
  <c r="U174" i="1" s="1"/>
  <c r="AE181" i="1"/>
  <c r="T181" i="1" s="1"/>
  <c r="AE194" i="1"/>
  <c r="T194" i="1" s="1"/>
  <c r="U194" i="1" s="1"/>
  <c r="AC194" i="1"/>
  <c r="AG194" i="1"/>
  <c r="AF194" i="1"/>
  <c r="AB194" i="1"/>
  <c r="S194" i="1" s="1"/>
  <c r="AE201" i="1"/>
  <c r="T201" i="1" s="1"/>
  <c r="U201" i="1" s="1"/>
  <c r="AB116" i="1"/>
  <c r="S116" i="1" s="1"/>
  <c r="AC127" i="1"/>
  <c r="AD128" i="1"/>
  <c r="AF129" i="1"/>
  <c r="AG138" i="1"/>
  <c r="AE147" i="1"/>
  <c r="T147" i="1" s="1"/>
  <c r="U147" i="1" s="1"/>
  <c r="AG151" i="1"/>
  <c r="AH151" i="1" s="1"/>
  <c r="AI151" i="1" s="1"/>
  <c r="AD151" i="1"/>
  <c r="AE153" i="1"/>
  <c r="T153" i="1" s="1"/>
  <c r="U153" i="1" s="1"/>
  <c r="AF154" i="1"/>
  <c r="AC160" i="1"/>
  <c r="AC161" i="1"/>
  <c r="AB169" i="1"/>
  <c r="S169" i="1" s="1"/>
  <c r="AC171" i="1"/>
  <c r="AG171" i="1"/>
  <c r="AF171" i="1"/>
  <c r="AD171" i="1"/>
  <c r="AB171" i="1"/>
  <c r="S171" i="1" s="1"/>
  <c r="AG173" i="1"/>
  <c r="AH173" i="1" s="1"/>
  <c r="AI173" i="1" s="1"/>
  <c r="AF173" i="1"/>
  <c r="AE173" i="1"/>
  <c r="T173" i="1" s="1"/>
  <c r="AF181" i="1"/>
  <c r="AB198" i="1"/>
  <c r="S198" i="1" s="1"/>
  <c r="AE207" i="1"/>
  <c r="T207" i="1" s="1"/>
  <c r="U207" i="1" s="1"/>
  <c r="AC207" i="1"/>
  <c r="AB207" i="1"/>
  <c r="S207" i="1" s="1"/>
  <c r="AG217" i="1"/>
  <c r="AE217" i="1"/>
  <c r="T217" i="1" s="1"/>
  <c r="AD217" i="1"/>
  <c r="AF217" i="1"/>
  <c r="AC217" i="1"/>
  <c r="AB217" i="1"/>
  <c r="S217" i="1" s="1"/>
  <c r="AE221" i="1"/>
  <c r="T221" i="1" s="1"/>
  <c r="AC221" i="1"/>
  <c r="AG221" i="1"/>
  <c r="AF221" i="1"/>
  <c r="AD221" i="1"/>
  <c r="AB221" i="1"/>
  <c r="S221" i="1" s="1"/>
  <c r="AF224" i="1"/>
  <c r="AE224" i="1"/>
  <c r="T224" i="1" s="1"/>
  <c r="U224" i="1" s="1"/>
  <c r="AB224" i="1"/>
  <c r="S224" i="1" s="1"/>
  <c r="AG224" i="1"/>
  <c r="AD224" i="1"/>
  <c r="AC224" i="1"/>
  <c r="AE219" i="1"/>
  <c r="T219" i="1" s="1"/>
  <c r="AG236" i="1"/>
  <c r="AD236" i="1"/>
  <c r="AB236" i="1"/>
  <c r="S236" i="1" s="1"/>
  <c r="AE243" i="1"/>
  <c r="T243" i="1" s="1"/>
  <c r="U243" i="1" s="1"/>
  <c r="AG243" i="1"/>
  <c r="AC243" i="1"/>
  <c r="AG287" i="1"/>
  <c r="AF287" i="1"/>
  <c r="AE287" i="1"/>
  <c r="T287" i="1" s="1"/>
  <c r="U287" i="1" s="1"/>
  <c r="AD287" i="1"/>
  <c r="AC287" i="1"/>
  <c r="AB287" i="1"/>
  <c r="S287" i="1" s="1"/>
  <c r="AC298" i="1"/>
  <c r="AF298" i="1"/>
  <c r="AE298" i="1"/>
  <c r="T298" i="1" s="1"/>
  <c r="AD298" i="1"/>
  <c r="AE227" i="1"/>
  <c r="T227" i="1" s="1"/>
  <c r="U227" i="1" s="1"/>
  <c r="AC227" i="1"/>
  <c r="AB227" i="1"/>
  <c r="S227" i="1" s="1"/>
  <c r="AF235" i="1"/>
  <c r="AD235" i="1"/>
  <c r="AE240" i="1"/>
  <c r="T240" i="1" s="1"/>
  <c r="U240" i="1" s="1"/>
  <c r="AD240" i="1"/>
  <c r="AG240" i="1"/>
  <c r="AC240" i="1"/>
  <c r="AB240" i="1"/>
  <c r="S240" i="1" s="1"/>
  <c r="AD276" i="1"/>
  <c r="AC276" i="1"/>
  <c r="AG276" i="1"/>
  <c r="AF276" i="1"/>
  <c r="AE276" i="1"/>
  <c r="T276" i="1" s="1"/>
  <c r="U276" i="1" s="1"/>
  <c r="AC192" i="1"/>
  <c r="AD215" i="1"/>
  <c r="AD218" i="1"/>
  <c r="AD237" i="1"/>
  <c r="AB243" i="1"/>
  <c r="S243" i="1" s="1"/>
  <c r="AG245" i="1"/>
  <c r="AH245" i="1" s="1"/>
  <c r="AI245" i="1" s="1"/>
  <c r="AF245" i="1"/>
  <c r="AE245" i="1"/>
  <c r="T245" i="1" s="1"/>
  <c r="U245" i="1" s="1"/>
  <c r="AC245" i="1"/>
  <c r="AF261" i="1"/>
  <c r="AE261" i="1"/>
  <c r="T261" i="1" s="1"/>
  <c r="U261" i="1" s="1"/>
  <c r="AC261" i="1"/>
  <c r="AE288" i="1"/>
  <c r="T288" i="1" s="1"/>
  <c r="U288" i="1" s="1"/>
  <c r="AD288" i="1"/>
  <c r="AC288" i="1"/>
  <c r="AG288" i="1"/>
  <c r="AF288" i="1"/>
  <c r="AB288" i="1"/>
  <c r="S288" i="1" s="1"/>
  <c r="AC184" i="1"/>
  <c r="AG185" i="1"/>
  <c r="AH185" i="1" s="1"/>
  <c r="AI185" i="1" s="1"/>
  <c r="AE191" i="1"/>
  <c r="T191" i="1" s="1"/>
  <c r="U191" i="1" s="1"/>
  <c r="AE197" i="1"/>
  <c r="T197" i="1" s="1"/>
  <c r="AC197" i="1"/>
  <c r="AC208" i="1"/>
  <c r="AG208" i="1"/>
  <c r="AH208" i="1" s="1"/>
  <c r="AI208" i="1" s="1"/>
  <c r="AD243" i="1"/>
  <c r="AH215" i="1"/>
  <c r="AI215" i="1" s="1"/>
  <c r="AF226" i="1"/>
  <c r="AD226" i="1"/>
  <c r="AC226" i="1"/>
  <c r="AD227" i="1"/>
  <c r="AC236" i="1"/>
  <c r="AG239" i="1"/>
  <c r="AE239" i="1"/>
  <c r="T239" i="1" s="1"/>
  <c r="U239" i="1" s="1"/>
  <c r="AC239" i="1"/>
  <c r="AB239" i="1"/>
  <c r="S239" i="1" s="1"/>
  <c r="AG242" i="1"/>
  <c r="AF242" i="1"/>
  <c r="AC242" i="1"/>
  <c r="AF243" i="1"/>
  <c r="AB276" i="1"/>
  <c r="S276" i="1" s="1"/>
  <c r="AG223" i="1"/>
  <c r="AF223" i="1"/>
  <c r="AC223" i="1"/>
  <c r="AF227" i="1"/>
  <c r="AB234" i="1"/>
  <c r="S234" i="1" s="1"/>
  <c r="AF234" i="1"/>
  <c r="AB235" i="1"/>
  <c r="S235" i="1" s="1"/>
  <c r="AE236" i="1"/>
  <c r="T236" i="1" s="1"/>
  <c r="U236" i="1" s="1"/>
  <c r="AF240" i="1"/>
  <c r="AB245" i="1"/>
  <c r="S245" i="1" s="1"/>
  <c r="AD261" i="1"/>
  <c r="AG196" i="1"/>
  <c r="AE196" i="1"/>
  <c r="T196" i="1" s="1"/>
  <c r="U196" i="1" s="1"/>
  <c r="AG216" i="1"/>
  <c r="AF216" i="1"/>
  <c r="AC216" i="1"/>
  <c r="AC219" i="1"/>
  <c r="AG219" i="1"/>
  <c r="AG227" i="1"/>
  <c r="AC235" i="1"/>
  <c r="AF236" i="1"/>
  <c r="AF238" i="1"/>
  <c r="AD238" i="1"/>
  <c r="AC238" i="1"/>
  <c r="AB242" i="1"/>
  <c r="S242" i="1" s="1"/>
  <c r="AD245" i="1"/>
  <c r="AG261" i="1"/>
  <c r="AH261" i="1" s="1"/>
  <c r="AI261" i="1" s="1"/>
  <c r="AG274" i="1"/>
  <c r="AB274" i="1"/>
  <c r="S274" i="1" s="1"/>
  <c r="AF274" i="1"/>
  <c r="AE274" i="1"/>
  <c r="T274" i="1" s="1"/>
  <c r="U274" i="1" s="1"/>
  <c r="AD274" i="1"/>
  <c r="AC274" i="1"/>
  <c r="AB277" i="1"/>
  <c r="S277" i="1" s="1"/>
  <c r="AG277" i="1"/>
  <c r="AF277" i="1"/>
  <c r="AE277" i="1"/>
  <c r="T277" i="1" s="1"/>
  <c r="U277" i="1" s="1"/>
  <c r="AC277" i="1"/>
  <c r="AG356" i="1"/>
  <c r="AF356" i="1"/>
  <c r="AE356" i="1"/>
  <c r="T356" i="1" s="1"/>
  <c r="U356" i="1" s="1"/>
  <c r="AD356" i="1"/>
  <c r="AC356" i="1"/>
  <c r="AB356" i="1"/>
  <c r="S356" i="1" s="1"/>
  <c r="AE235" i="1"/>
  <c r="T235" i="1" s="1"/>
  <c r="U235" i="1" s="1"/>
  <c r="AG244" i="1"/>
  <c r="AD244" i="1"/>
  <c r="AB160" i="1"/>
  <c r="S160" i="1" s="1"/>
  <c r="AB166" i="1"/>
  <c r="S166" i="1" s="1"/>
  <c r="AB184" i="1"/>
  <c r="AC185" i="1"/>
  <c r="AC191" i="1"/>
  <c r="AD192" i="1"/>
  <c r="AC195" i="1"/>
  <c r="AG195" i="1"/>
  <c r="AH195" i="1" s="1"/>
  <c r="AI195" i="1" s="1"/>
  <c r="AD197" i="1"/>
  <c r="AE208" i="1"/>
  <c r="T208" i="1" s="1"/>
  <c r="U208" i="1" s="1"/>
  <c r="AG222" i="1"/>
  <c r="AD222" i="1"/>
  <c r="AB222" i="1"/>
  <c r="S222" i="1" s="1"/>
  <c r="AE226" i="1"/>
  <c r="T226" i="1" s="1"/>
  <c r="U226" i="1" s="1"/>
  <c r="AD228" i="1"/>
  <c r="AB228" i="1"/>
  <c r="S228" i="1" s="1"/>
  <c r="AG235" i="1"/>
  <c r="AD239" i="1"/>
  <c r="AE242" i="1"/>
  <c r="T242" i="1" s="1"/>
  <c r="U242" i="1" s="1"/>
  <c r="AG281" i="1"/>
  <c r="AF281" i="1"/>
  <c r="AE281" i="1"/>
  <c r="T281" i="1" s="1"/>
  <c r="U281" i="1" s="1"/>
  <c r="AC281" i="1"/>
  <c r="AB281" i="1"/>
  <c r="S281" i="1" s="1"/>
  <c r="AB175" i="1"/>
  <c r="S175" i="1" s="1"/>
  <c r="AD184" i="1"/>
  <c r="AD185" i="1"/>
  <c r="AD191" i="1"/>
  <c r="AE192" i="1"/>
  <c r="T192" i="1" s="1"/>
  <c r="AB196" i="1"/>
  <c r="S196" i="1" s="1"/>
  <c r="AF197" i="1"/>
  <c r="AF208" i="1"/>
  <c r="AE215" i="1"/>
  <c r="T215" i="1" s="1"/>
  <c r="AC215" i="1"/>
  <c r="AB216" i="1"/>
  <c r="S216" i="1" s="1"/>
  <c r="AB219" i="1"/>
  <c r="S219" i="1" s="1"/>
  <c r="AD223" i="1"/>
  <c r="AG226" i="1"/>
  <c r="AH226" i="1" s="1"/>
  <c r="AI226" i="1" s="1"/>
  <c r="AD234" i="1"/>
  <c r="AF237" i="1"/>
  <c r="AE237" i="1"/>
  <c r="T237" i="1" s="1"/>
  <c r="U237" i="1" s="1"/>
  <c r="AB237" i="1"/>
  <c r="S237" i="1" s="1"/>
  <c r="AF239" i="1"/>
  <c r="AD253" i="1"/>
  <c r="AC253" i="1"/>
  <c r="AG253" i="1"/>
  <c r="AE253" i="1"/>
  <c r="T253" i="1" s="1"/>
  <c r="U253" i="1" s="1"/>
  <c r="AB253" i="1"/>
  <c r="S253" i="1" s="1"/>
  <c r="AB255" i="1"/>
  <c r="S255" i="1" s="1"/>
  <c r="AG255" i="1"/>
  <c r="AD255" i="1"/>
  <c r="AF275" i="1"/>
  <c r="AE275" i="1"/>
  <c r="T275" i="1" s="1"/>
  <c r="U275" i="1" s="1"/>
  <c r="AG275" i="1"/>
  <c r="AH275" i="1" s="1"/>
  <c r="AI275" i="1" s="1"/>
  <c r="AD275" i="1"/>
  <c r="AC275" i="1"/>
  <c r="AD277" i="1"/>
  <c r="AG293" i="1"/>
  <c r="AF293" i="1"/>
  <c r="AE293" i="1"/>
  <c r="T293" i="1" s="1"/>
  <c r="U293" i="1" s="1"/>
  <c r="AD293" i="1"/>
  <c r="AC293" i="1"/>
  <c r="AB293" i="1"/>
  <c r="S293" i="1" s="1"/>
  <c r="AE218" i="1"/>
  <c r="T218" i="1" s="1"/>
  <c r="AC218" i="1"/>
  <c r="AB218" i="1"/>
  <c r="S218" i="1" s="1"/>
  <c r="AB244" i="1"/>
  <c r="S244" i="1" s="1"/>
  <c r="AF269" i="1"/>
  <c r="AE269" i="1"/>
  <c r="T269" i="1" s="1"/>
  <c r="AC269" i="1"/>
  <c r="AG269" i="1"/>
  <c r="AH269" i="1" s="1"/>
  <c r="AI269" i="1" s="1"/>
  <c r="AF278" i="1"/>
  <c r="AG278" i="1"/>
  <c r="AH278" i="1" s="1"/>
  <c r="AI278" i="1" s="1"/>
  <c r="AD278" i="1"/>
  <c r="AC278" i="1"/>
  <c r="AF284" i="1"/>
  <c r="AG284" i="1"/>
  <c r="AE284" i="1"/>
  <c r="T284" i="1" s="1"/>
  <c r="U284" i="1" s="1"/>
  <c r="AD284" i="1"/>
  <c r="AC284" i="1"/>
  <c r="AB284" i="1"/>
  <c r="S284" i="1" s="1"/>
  <c r="AC241" i="1"/>
  <c r="AB241" i="1"/>
  <c r="S241" i="1" s="1"/>
  <c r="AC254" i="1"/>
  <c r="AB254" i="1"/>
  <c r="S254" i="1" s="1"/>
  <c r="AC267" i="1"/>
  <c r="AD268" i="1"/>
  <c r="AC289" i="1"/>
  <c r="AC290" i="1"/>
  <c r="AE297" i="1"/>
  <c r="T297" i="1" s="1"/>
  <c r="U297" i="1" s="1"/>
  <c r="AD297" i="1"/>
  <c r="AC302" i="1"/>
  <c r="AF302" i="1"/>
  <c r="AE302" i="1"/>
  <c r="T302" i="1" s="1"/>
  <c r="U302" i="1" s="1"/>
  <c r="AG311" i="1"/>
  <c r="AF311" i="1"/>
  <c r="AE311" i="1"/>
  <c r="T311" i="1" s="1"/>
  <c r="U311" i="1" s="1"/>
  <c r="AD311" i="1"/>
  <c r="AC311" i="1"/>
  <c r="AB311" i="1"/>
  <c r="S311" i="1" s="1"/>
  <c r="AG334" i="1"/>
  <c r="AF334" i="1"/>
  <c r="AE334" i="1"/>
  <c r="T334" i="1" s="1"/>
  <c r="U334" i="1" s="1"/>
  <c r="AD334" i="1"/>
  <c r="AC334" i="1"/>
  <c r="AB334" i="1"/>
  <c r="S334" i="1" s="1"/>
  <c r="AF267" i="1"/>
  <c r="AC283" i="1"/>
  <c r="AB283" i="1"/>
  <c r="S283" i="1" s="1"/>
  <c r="AC285" i="1"/>
  <c r="AE286" i="1"/>
  <c r="T286" i="1" s="1"/>
  <c r="U286" i="1" s="1"/>
  <c r="AB301" i="1"/>
  <c r="S301" i="1" s="1"/>
  <c r="AB302" i="1"/>
  <c r="S302" i="1" s="1"/>
  <c r="AG304" i="1"/>
  <c r="AF304" i="1"/>
  <c r="AD304" i="1"/>
  <c r="AB304" i="1"/>
  <c r="S304" i="1" s="1"/>
  <c r="AH348" i="1"/>
  <c r="AI348" i="1" s="1"/>
  <c r="AG357" i="1"/>
  <c r="AF357" i="1"/>
  <c r="AE357" i="1"/>
  <c r="T357" i="1" s="1"/>
  <c r="U357" i="1" s="1"/>
  <c r="AD357" i="1"/>
  <c r="AC357" i="1"/>
  <c r="AB357" i="1"/>
  <c r="S357" i="1" s="1"/>
  <c r="AE282" i="1"/>
  <c r="T282" i="1" s="1"/>
  <c r="U282" i="1" s="1"/>
  <c r="AD282" i="1"/>
  <c r="AC282" i="1"/>
  <c r="AE285" i="1"/>
  <c r="T285" i="1" s="1"/>
  <c r="U285" i="1" s="1"/>
  <c r="AG292" i="1"/>
  <c r="AH308" i="1"/>
  <c r="AI308" i="1" s="1"/>
  <c r="AG358" i="1"/>
  <c r="AF358" i="1"/>
  <c r="AE358" i="1"/>
  <c r="T358" i="1" s="1"/>
  <c r="U358" i="1" s="1"/>
  <c r="AD358" i="1"/>
  <c r="AC358" i="1"/>
  <c r="AB358" i="1"/>
  <c r="S358" i="1" s="1"/>
  <c r="AD366" i="1"/>
  <c r="AC366" i="1"/>
  <c r="AB366" i="1"/>
  <c r="S366" i="1" s="1"/>
  <c r="AG366" i="1"/>
  <c r="AF366" i="1"/>
  <c r="AG296" i="1"/>
  <c r="AF296" i="1"/>
  <c r="AE300" i="1"/>
  <c r="T300" i="1" s="1"/>
  <c r="AD300" i="1"/>
  <c r="AC300" i="1"/>
  <c r="AG309" i="1"/>
  <c r="AF309" i="1"/>
  <c r="AD309" i="1"/>
  <c r="AC309" i="1"/>
  <c r="AG312" i="1"/>
  <c r="AE312" i="1"/>
  <c r="T312" i="1" s="1"/>
  <c r="U312" i="1" s="1"/>
  <c r="AD312" i="1"/>
  <c r="AC312" i="1"/>
  <c r="AB312" i="1"/>
  <c r="S312" i="1" s="1"/>
  <c r="AE315" i="1"/>
  <c r="T315" i="1" s="1"/>
  <c r="AC315" i="1"/>
  <c r="AB315" i="1"/>
  <c r="S315" i="1" s="1"/>
  <c r="AG315" i="1"/>
  <c r="AE254" i="1"/>
  <c r="T254" i="1" s="1"/>
  <c r="AG285" i="1"/>
  <c r="AH285" i="1" s="1"/>
  <c r="AI285" i="1" s="1"/>
  <c r="AE289" i="1"/>
  <c r="T289" i="1" s="1"/>
  <c r="U289" i="1" s="1"/>
  <c r="AE291" i="1"/>
  <c r="T291" i="1" s="1"/>
  <c r="U291" i="1" s="1"/>
  <c r="AD291" i="1"/>
  <c r="AC297" i="1"/>
  <c r="AC304" i="1"/>
  <c r="AE307" i="1"/>
  <c r="T307" i="1" s="1"/>
  <c r="U307" i="1" s="1"/>
  <c r="AC307" i="1"/>
  <c r="AB307" i="1"/>
  <c r="S307" i="1" s="1"/>
  <c r="AG307" i="1"/>
  <c r="AD315" i="1"/>
  <c r="AE366" i="1"/>
  <c r="T366" i="1" s="1"/>
  <c r="AF241" i="1"/>
  <c r="AF246" i="1"/>
  <c r="AE246" i="1"/>
  <c r="T246" i="1" s="1"/>
  <c r="AG268" i="1"/>
  <c r="AB268" i="1"/>
  <c r="S268" i="1" s="1"/>
  <c r="AB272" i="1"/>
  <c r="S272" i="1" s="1"/>
  <c r="AF289" i="1"/>
  <c r="AB296" i="1"/>
  <c r="S296" i="1" s="1"/>
  <c r="AF297" i="1"/>
  <c r="AC301" i="1"/>
  <c r="V301" i="1" s="1"/>
  <c r="AF303" i="1"/>
  <c r="AD303" i="1"/>
  <c r="AC303" i="1"/>
  <c r="AF312" i="1"/>
  <c r="AF315" i="1"/>
  <c r="AC296" i="1"/>
  <c r="AG299" i="1"/>
  <c r="AF299" i="1"/>
  <c r="AE299" i="1"/>
  <c r="T299" i="1" s="1"/>
  <c r="AD301" i="1"/>
  <c r="AG305" i="1"/>
  <c r="AF305" i="1"/>
  <c r="AE305" i="1"/>
  <c r="T305" i="1" s="1"/>
  <c r="AD305" i="1"/>
  <c r="AC305" i="1"/>
  <c r="AB305" i="1"/>
  <c r="S305" i="1" s="1"/>
  <c r="AB309" i="1"/>
  <c r="S309" i="1" s="1"/>
  <c r="AG392" i="1"/>
  <c r="AF392" i="1"/>
  <c r="AE392" i="1"/>
  <c r="AD392" i="1"/>
  <c r="AC392" i="1"/>
  <c r="AB392" i="1"/>
  <c r="AC244" i="1"/>
  <c r="AD272" i="1"/>
  <c r="AB282" i="1"/>
  <c r="S282" i="1" s="1"/>
  <c r="AF283" i="1"/>
  <c r="AG286" i="1"/>
  <c r="AD292" i="1"/>
  <c r="AD296" i="1"/>
  <c r="AB300" i="1"/>
  <c r="S300" i="1" s="1"/>
  <c r="AE301" i="1"/>
  <c r="T301" i="1" s="1"/>
  <c r="U301" i="1" s="1"/>
  <c r="AF307" i="1"/>
  <c r="AE309" i="1"/>
  <c r="T309" i="1" s="1"/>
  <c r="U309" i="1" s="1"/>
  <c r="AG290" i="1"/>
  <c r="AH290" i="1" s="1"/>
  <c r="AI290" i="1" s="1"/>
  <c r="AF290" i="1"/>
  <c r="AE292" i="1"/>
  <c r="T292" i="1" s="1"/>
  <c r="U292" i="1" s="1"/>
  <c r="AE294" i="1"/>
  <c r="T294" i="1" s="1"/>
  <c r="U294" i="1" s="1"/>
  <c r="AD294" i="1"/>
  <c r="AC294" i="1"/>
  <c r="AE296" i="1"/>
  <c r="T296" i="1" s="1"/>
  <c r="U296" i="1" s="1"/>
  <c r="AF300" i="1"/>
  <c r="AG328" i="1"/>
  <c r="AF328" i="1"/>
  <c r="AE328" i="1"/>
  <c r="T328" i="1" s="1"/>
  <c r="U328" i="1" s="1"/>
  <c r="AD328" i="1"/>
  <c r="AC328" i="1"/>
  <c r="AB328" i="1"/>
  <c r="S328" i="1" s="1"/>
  <c r="AE341" i="1"/>
  <c r="T341" i="1" s="1"/>
  <c r="U341" i="1" s="1"/>
  <c r="AD341" i="1"/>
  <c r="AC341" i="1"/>
  <c r="AB341" i="1"/>
  <c r="S341" i="1" s="1"/>
  <c r="AG341" i="1"/>
  <c r="AG272" i="1"/>
  <c r="AG282" i="1"/>
  <c r="AF292" i="1"/>
  <c r="AG298" i="1"/>
  <c r="AB299" i="1"/>
  <c r="S299" i="1" s="1"/>
  <c r="AG300" i="1"/>
  <c r="AG310" i="1"/>
  <c r="AF341" i="1"/>
  <c r="AG393" i="1"/>
  <c r="AF393" i="1"/>
  <c r="AE393" i="1"/>
  <c r="AD393" i="1"/>
  <c r="AC393" i="1"/>
  <c r="AB393" i="1"/>
  <c r="AB280" i="1"/>
  <c r="S280" i="1" s="1"/>
  <c r="AB286" i="1"/>
  <c r="S286" i="1" s="1"/>
  <c r="AB292" i="1"/>
  <c r="S292" i="1" s="1"/>
  <c r="AB298" i="1"/>
  <c r="S298" i="1" s="1"/>
  <c r="AG301" i="1"/>
  <c r="AE308" i="1"/>
  <c r="T308" i="1" s="1"/>
  <c r="U308" i="1" s="1"/>
  <c r="AE347" i="1"/>
  <c r="T347" i="1" s="1"/>
  <c r="U347" i="1" s="1"/>
  <c r="AB349" i="1"/>
  <c r="S349" i="1" s="1"/>
  <c r="AB379" i="1"/>
  <c r="S379" i="1" s="1"/>
  <c r="AF308" i="1"/>
  <c r="AB310" i="1"/>
  <c r="S310" i="1" s="1"/>
  <c r="AF347" i="1"/>
  <c r="AC349" i="1"/>
  <c r="AB350" i="1"/>
  <c r="S350" i="1" s="1"/>
  <c r="AC379" i="1"/>
  <c r="AC350" i="1"/>
  <c r="AD310" i="1"/>
  <c r="AE349" i="1"/>
  <c r="T349" i="1" s="1"/>
  <c r="U349" i="1" s="1"/>
  <c r="AD350" i="1"/>
  <c r="AE379" i="1"/>
  <c r="T379" i="1" s="1"/>
  <c r="U379" i="1" s="1"/>
  <c r="AE310" i="1"/>
  <c r="T310" i="1" s="1"/>
  <c r="AE350" i="1"/>
  <c r="T350" i="1" s="1"/>
  <c r="U350" i="1" s="1"/>
  <c r="AH372" i="1"/>
  <c r="AI372" i="1" s="1"/>
  <c r="AF379" i="1"/>
  <c r="AF310" i="1"/>
  <c r="AF350" i="1"/>
  <c r="AB359" i="1"/>
  <c r="AB289" i="1"/>
  <c r="S289" i="1" s="1"/>
  <c r="AB295" i="1"/>
  <c r="S295" i="1" s="1"/>
  <c r="AB313" i="1"/>
  <c r="S313" i="1" s="1"/>
  <c r="AB314" i="1"/>
  <c r="S314" i="1" s="1"/>
  <c r="AB335" i="1"/>
  <c r="S335" i="1" s="1"/>
  <c r="AC359" i="1"/>
  <c r="AB360" i="1"/>
  <c r="S360" i="1" s="1"/>
  <c r="AC313" i="1"/>
  <c r="AC314" i="1"/>
  <c r="AC360" i="1"/>
  <c r="AD313" i="1"/>
  <c r="AD314" i="1"/>
  <c r="AD335" i="1"/>
  <c r="AD360" i="1"/>
  <c r="AH162" i="1" l="1"/>
  <c r="AI162" i="1" s="1"/>
  <c r="AH145" i="1"/>
  <c r="AI145" i="1" s="1"/>
  <c r="AH56" i="1"/>
  <c r="AI56" i="1" s="1"/>
  <c r="AH111" i="1"/>
  <c r="AI111" i="1" s="1"/>
  <c r="U310" i="1"/>
  <c r="AH268" i="1"/>
  <c r="AI268" i="1" s="1"/>
  <c r="U220" i="1"/>
  <c r="U138" i="1"/>
  <c r="U303" i="1"/>
  <c r="U366" i="1"/>
  <c r="U244" i="1"/>
  <c r="U106" i="1"/>
  <c r="U305" i="1"/>
  <c r="U218" i="1"/>
  <c r="U221" i="1"/>
  <c r="U161" i="1"/>
  <c r="U86" i="1"/>
  <c r="U167" i="1"/>
  <c r="U31" i="1"/>
  <c r="AH68" i="1"/>
  <c r="AI68" i="1" s="1"/>
  <c r="T386" i="1"/>
  <c r="U61" i="1"/>
  <c r="U116" i="1"/>
  <c r="U192" i="1"/>
  <c r="U271" i="1"/>
  <c r="AH136" i="1"/>
  <c r="AI136" i="1" s="1"/>
  <c r="U139" i="1"/>
  <c r="U269" i="1"/>
  <c r="U198" i="1"/>
  <c r="AH182" i="1"/>
  <c r="AI182" i="1" s="1"/>
  <c r="U117" i="1"/>
  <c r="U29" i="1"/>
  <c r="U197" i="1"/>
  <c r="U270" i="1"/>
  <c r="U101" i="1"/>
  <c r="U94" i="1"/>
  <c r="U129" i="1"/>
  <c r="U315" i="1"/>
  <c r="U298" i="1"/>
  <c r="U254" i="1"/>
  <c r="U175" i="1"/>
  <c r="U181" i="1"/>
  <c r="U100" i="1"/>
  <c r="U173" i="1"/>
  <c r="U299" i="1"/>
  <c r="U219" i="1"/>
  <c r="U217" i="1"/>
  <c r="U104" i="1"/>
  <c r="U223" i="1"/>
  <c r="U105" i="1"/>
  <c r="U313" i="1"/>
  <c r="AH301" i="1"/>
  <c r="AI301" i="1" s="1"/>
  <c r="U306" i="1"/>
  <c r="U140" i="1"/>
  <c r="U162" i="1"/>
  <c r="U107" i="1"/>
  <c r="U115" i="1"/>
  <c r="U15" i="1"/>
  <c r="U215" i="1"/>
  <c r="U17" i="1"/>
  <c r="U246" i="1"/>
  <c r="U300" i="1"/>
  <c r="U304" i="1"/>
  <c r="U157" i="1"/>
  <c r="U95" i="1"/>
  <c r="U163" i="1"/>
  <c r="U18" i="1"/>
  <c r="U58" i="1"/>
  <c r="AH16" i="1"/>
  <c r="AI16" i="1" s="1"/>
  <c r="AH150" i="1"/>
  <c r="AI150" i="1" s="1"/>
  <c r="AH137" i="1"/>
  <c r="AI137" i="1" s="1"/>
  <c r="AH373" i="1"/>
  <c r="AI373" i="1" s="1"/>
  <c r="AH358" i="1"/>
  <c r="AI358" i="1" s="1"/>
  <c r="AH357" i="1"/>
  <c r="AI357" i="1" s="1"/>
  <c r="AH311" i="1"/>
  <c r="AI311" i="1" s="1"/>
  <c r="AH228" i="1"/>
  <c r="AI228" i="1" s="1"/>
  <c r="AH128" i="1"/>
  <c r="AI128" i="1" s="1"/>
  <c r="AH294" i="1"/>
  <c r="AI294" i="1" s="1"/>
  <c r="AH149" i="1"/>
  <c r="AI149" i="1" s="1"/>
  <c r="AH69" i="1"/>
  <c r="AI69" i="1" s="1"/>
  <c r="AH97" i="1"/>
  <c r="AI97" i="1" s="1"/>
  <c r="AH53" i="1"/>
  <c r="AI53" i="1" s="1"/>
  <c r="AH216" i="1"/>
  <c r="AI216" i="1" s="1"/>
  <c r="AH170" i="1"/>
  <c r="AI170" i="1" s="1"/>
  <c r="AH38" i="1"/>
  <c r="AI38" i="1" s="1"/>
  <c r="AH142" i="1"/>
  <c r="AI142" i="1" s="1"/>
  <c r="AH11" i="1"/>
  <c r="AI11" i="1" s="1"/>
  <c r="AH159" i="1"/>
  <c r="AI159" i="1" s="1"/>
  <c r="AH272" i="1"/>
  <c r="AI272" i="1" s="1"/>
  <c r="AH253" i="1"/>
  <c r="AI253" i="1" s="1"/>
  <c r="AH167" i="1"/>
  <c r="AI167" i="1" s="1"/>
  <c r="AH27" i="1"/>
  <c r="AI27" i="1" s="1"/>
  <c r="AH347" i="1"/>
  <c r="AI347" i="1" s="1"/>
  <c r="AH350" i="1"/>
  <c r="AI350" i="1" s="1"/>
  <c r="AH292" i="1"/>
  <c r="AI292" i="1" s="1"/>
  <c r="AH366" i="1"/>
  <c r="AI366" i="1" s="1"/>
  <c r="AH281" i="1"/>
  <c r="AI281" i="1" s="1"/>
  <c r="AH224" i="1"/>
  <c r="AI224" i="1" s="1"/>
  <c r="AH66" i="1"/>
  <c r="AI66" i="1" s="1"/>
  <c r="AH95" i="1"/>
  <c r="AI95" i="1" s="1"/>
  <c r="AH286" i="1"/>
  <c r="AI286" i="1" s="1"/>
  <c r="AH135" i="1"/>
  <c r="AI135" i="1" s="1"/>
  <c r="AH29" i="1"/>
  <c r="AI29" i="1" s="1"/>
  <c r="AH89" i="1"/>
  <c r="AI89" i="1" s="1"/>
  <c r="AH315" i="1"/>
  <c r="AI315" i="1" s="1"/>
  <c r="AH155" i="1"/>
  <c r="AI155" i="1" s="1"/>
  <c r="AH9" i="1"/>
  <c r="AI9" i="1" s="1"/>
  <c r="AH296" i="1"/>
  <c r="AI296" i="1" s="1"/>
  <c r="AH277" i="1"/>
  <c r="AI277" i="1" s="1"/>
  <c r="AH240" i="1"/>
  <c r="AI240" i="1" s="1"/>
  <c r="AH201" i="1"/>
  <c r="AH31" i="1"/>
  <c r="AI31" i="1" s="1"/>
  <c r="AH341" i="1"/>
  <c r="AI341" i="1" s="1"/>
  <c r="AH194" i="1"/>
  <c r="AI194" i="1" s="1"/>
  <c r="AH103" i="1"/>
  <c r="AI103" i="1" s="1"/>
  <c r="AH96" i="1"/>
  <c r="AI96" i="1" s="1"/>
  <c r="AH117" i="1"/>
  <c r="AI117" i="1" s="1"/>
  <c r="AH55" i="1"/>
  <c r="AI55" i="1" s="1"/>
  <c r="AH293" i="1"/>
  <c r="AI293" i="1" s="1"/>
  <c r="AH118" i="1"/>
  <c r="AI118" i="1" s="1"/>
  <c r="AH143" i="1"/>
  <c r="AI143" i="1" s="1"/>
  <c r="AH125" i="1"/>
  <c r="AI125" i="1" s="1"/>
  <c r="AH198" i="1"/>
  <c r="AI198" i="1" s="1"/>
  <c r="AH237" i="1"/>
  <c r="AI237" i="1" s="1"/>
  <c r="AH67" i="1"/>
  <c r="AI67" i="1" s="1"/>
  <c r="AH58" i="1"/>
  <c r="AI58" i="1" s="1"/>
  <c r="AH280" i="1"/>
  <c r="AI280" i="1" s="1"/>
  <c r="AH287" i="1"/>
  <c r="AI287" i="1" s="1"/>
  <c r="AH158" i="1"/>
  <c r="AI158" i="1" s="1"/>
  <c r="AH153" i="1"/>
  <c r="AI153" i="1" s="1"/>
  <c r="AH126" i="1"/>
  <c r="AI126" i="1" s="1"/>
  <c r="AH25" i="1"/>
  <c r="AI25" i="1" s="1"/>
  <c r="AH393" i="1"/>
  <c r="AH312" i="1"/>
  <c r="AI312" i="1" s="1"/>
  <c r="AH310" i="1"/>
  <c r="AI310" i="1" s="1"/>
  <c r="AH304" i="1"/>
  <c r="AI304" i="1" s="1"/>
  <c r="AH300" i="1"/>
  <c r="AI300" i="1" s="1"/>
  <c r="AH334" i="1"/>
  <c r="AI334" i="1" s="1"/>
  <c r="AH183" i="1"/>
  <c r="AI183" i="1" s="1"/>
  <c r="AH32" i="1"/>
  <c r="AI32" i="1" s="1"/>
  <c r="AH93" i="1"/>
  <c r="AI93" i="1" s="1"/>
  <c r="AH303" i="1"/>
  <c r="AI303" i="1" s="1"/>
  <c r="AH297" i="1"/>
  <c r="AI297" i="1" s="1"/>
  <c r="AH235" i="1"/>
  <c r="AI235" i="1" s="1"/>
  <c r="AH276" i="1"/>
  <c r="AI276" i="1" s="1"/>
  <c r="AH243" i="1"/>
  <c r="AI243" i="1" s="1"/>
  <c r="AH217" i="1"/>
  <c r="AI217" i="1" s="1"/>
  <c r="AH157" i="1"/>
  <c r="AI157" i="1" s="1"/>
  <c r="AH169" i="1"/>
  <c r="AI169" i="1" s="1"/>
  <c r="AH141" i="1"/>
  <c r="AI141" i="1" s="1"/>
  <c r="AH72" i="1"/>
  <c r="AI72" i="1" s="1"/>
  <c r="AH14" i="1"/>
  <c r="AI14" i="1" s="1"/>
  <c r="AH238" i="1"/>
  <c r="AI238" i="1" s="1"/>
  <c r="AH52" i="1"/>
  <c r="AI52" i="1" s="1"/>
  <c r="AH335" i="1"/>
  <c r="AI335" i="1" s="1"/>
  <c r="AH305" i="1"/>
  <c r="AI305" i="1" s="1"/>
  <c r="AH307" i="1"/>
  <c r="AI307" i="1" s="1"/>
  <c r="AH90" i="1"/>
  <c r="AI90" i="1" s="1"/>
  <c r="AH112" i="1"/>
  <c r="AI112" i="1" s="1"/>
  <c r="AH102" i="1"/>
  <c r="AI102" i="1" s="1"/>
  <c r="AH100" i="1"/>
  <c r="AI100" i="1" s="1"/>
  <c r="AH8" i="1"/>
  <c r="AI8" i="1" s="1"/>
  <c r="AH73" i="1"/>
  <c r="AI73" i="1" s="1"/>
  <c r="AH87" i="1"/>
  <c r="AI87" i="1" s="1"/>
  <c r="AH148" i="1"/>
  <c r="AI148" i="1" s="1"/>
  <c r="AH50" i="1"/>
  <c r="AI50" i="1" s="1"/>
  <c r="AH17" i="1"/>
  <c r="AI17" i="1" s="1"/>
  <c r="AH15" i="1"/>
  <c r="AI15" i="1" s="1"/>
  <c r="AH156" i="1"/>
  <c r="AI156" i="1" s="1"/>
  <c r="AH62" i="1"/>
  <c r="AI62" i="1" s="1"/>
  <c r="AH255" i="1"/>
  <c r="AI255" i="1" s="1"/>
  <c r="AH223" i="1"/>
  <c r="AI223" i="1" s="1"/>
  <c r="AH314" i="1"/>
  <c r="AI314" i="1" s="1"/>
  <c r="AH356" i="1"/>
  <c r="AI356" i="1" s="1"/>
  <c r="AH274" i="1"/>
  <c r="AI274" i="1" s="1"/>
  <c r="AH239" i="1"/>
  <c r="AI239" i="1" s="1"/>
  <c r="AH138" i="1"/>
  <c r="AI138" i="1" s="1"/>
  <c r="AH252" i="1"/>
  <c r="AI252" i="1" s="1"/>
  <c r="AH313" i="1"/>
  <c r="AH168" i="1"/>
  <c r="AI168" i="1" s="1"/>
  <c r="AH163" i="1"/>
  <c r="AI163" i="1" s="1"/>
  <c r="AH139" i="1"/>
  <c r="AI139" i="1" s="1"/>
  <c r="AH181" i="1"/>
  <c r="AI181" i="1" s="1"/>
  <c r="AH30" i="1"/>
  <c r="AI30" i="1" s="1"/>
  <c r="AH26" i="1"/>
  <c r="AI26" i="1" s="1"/>
  <c r="AH98" i="1"/>
  <c r="AI98" i="1" s="1"/>
  <c r="AH10" i="1"/>
  <c r="AI10" i="1" s="1"/>
  <c r="AH165" i="1"/>
  <c r="AI165" i="1" s="1"/>
  <c r="S184" i="1"/>
  <c r="S386" i="1" s="1"/>
  <c r="S352" i="2" s="1"/>
  <c r="AH184" i="1"/>
  <c r="AI184" i="1" s="1"/>
  <c r="AH289" i="1"/>
  <c r="AI289" i="1" s="1"/>
  <c r="AH147" i="1"/>
  <c r="AI147" i="1" s="1"/>
  <c r="U8" i="1"/>
  <c r="AH48" i="1"/>
  <c r="AI48" i="1" s="1"/>
  <c r="AH60" i="1"/>
  <c r="AI60" i="1" s="1"/>
  <c r="AH86" i="1"/>
  <c r="AI86" i="1" s="1"/>
  <c r="AH171" i="1"/>
  <c r="AI171" i="1" s="1"/>
  <c r="AH64" i="1"/>
  <c r="AI64" i="1" s="1"/>
  <c r="AH91" i="1"/>
  <c r="AI91" i="1" s="1"/>
  <c r="S359" i="1"/>
  <c r="AH359" i="1"/>
  <c r="AI359" i="1" s="1"/>
  <c r="AH207" i="1"/>
  <c r="AI207" i="1" s="1"/>
  <c r="AH127" i="1"/>
  <c r="AI127" i="1" s="1"/>
  <c r="AH18" i="1"/>
  <c r="AI18" i="1" s="1"/>
  <c r="AH63" i="1"/>
  <c r="AI63" i="1" s="1"/>
  <c r="AH298" i="1"/>
  <c r="AI298" i="1" s="1"/>
  <c r="AH283" i="1"/>
  <c r="AI283" i="1" s="1"/>
  <c r="AH349" i="1"/>
  <c r="AI349" i="1" s="1"/>
  <c r="AH196" i="1"/>
  <c r="AI196" i="1" s="1"/>
  <c r="AH193" i="1"/>
  <c r="AI193" i="1" s="1"/>
  <c r="AH225" i="1"/>
  <c r="AI225" i="1" s="1"/>
  <c r="AH140" i="1"/>
  <c r="AI140" i="1" s="1"/>
  <c r="AH108" i="1"/>
  <c r="AI108" i="1" s="1"/>
  <c r="AH152" i="1"/>
  <c r="AI152" i="1" s="1"/>
  <c r="AH115" i="1"/>
  <c r="AI115" i="1" s="1"/>
  <c r="AH54" i="1"/>
  <c r="AI54" i="1" s="1"/>
  <c r="AH222" i="1"/>
  <c r="AI222" i="1" s="1"/>
  <c r="AH244" i="1"/>
  <c r="AI244" i="1" s="1"/>
  <c r="AH288" i="1"/>
  <c r="AI288" i="1" s="1"/>
  <c r="AH241" i="1"/>
  <c r="AI241" i="1" s="1"/>
  <c r="AH236" i="1"/>
  <c r="AI236" i="1" s="1"/>
  <c r="AH161" i="1"/>
  <c r="AI161" i="1" s="1"/>
  <c r="AH166" i="1"/>
  <c r="AI166" i="1" s="1"/>
  <c r="AH164" i="1"/>
  <c r="AI164" i="1" s="1"/>
  <c r="AH110" i="1"/>
  <c r="AI110" i="1" s="1"/>
  <c r="AH309" i="1"/>
  <c r="AI309" i="1" s="1"/>
  <c r="AH282" i="1"/>
  <c r="AI282" i="1" s="1"/>
  <c r="AH302" i="1"/>
  <c r="AI302" i="1" s="1"/>
  <c r="AH234" i="1"/>
  <c r="AI234" i="1" s="1"/>
  <c r="AH221" i="1"/>
  <c r="AI221" i="1" s="1"/>
  <c r="AH220" i="1"/>
  <c r="AI220" i="1" s="1"/>
  <c r="AH175" i="1"/>
  <c r="AI175" i="1" s="1"/>
  <c r="AH200" i="1"/>
  <c r="AI200" i="1" s="1"/>
  <c r="AH154" i="1"/>
  <c r="AI154" i="1" s="1"/>
  <c r="AH306" i="1"/>
  <c r="AI306" i="1" s="1"/>
  <c r="AH101" i="1"/>
  <c r="AI101" i="1" s="1"/>
  <c r="AH146" i="1"/>
  <c r="AI146" i="1" s="1"/>
  <c r="AH144" i="1"/>
  <c r="AI144" i="1" s="1"/>
  <c r="AH107" i="1"/>
  <c r="AI107" i="1" s="1"/>
  <c r="AH104" i="1"/>
  <c r="AI104" i="1" s="1"/>
  <c r="AH49" i="1"/>
  <c r="AI49" i="1" s="1"/>
  <c r="AH61" i="1"/>
  <c r="AI61" i="1" s="1"/>
  <c r="AH65" i="1"/>
  <c r="AI65" i="1" s="1"/>
  <c r="AH328" i="1"/>
  <c r="AI328" i="1" s="1"/>
  <c r="AH379" i="1"/>
  <c r="AI379" i="1" s="1"/>
  <c r="AH174" i="1"/>
  <c r="AI174" i="1" s="1"/>
  <c r="AH218" i="1"/>
  <c r="AI218" i="1" s="1"/>
  <c r="AH106" i="1"/>
  <c r="AI106" i="1" s="1"/>
  <c r="AH360" i="1"/>
  <c r="AI360" i="1" s="1"/>
  <c r="AH254" i="1"/>
  <c r="AI254" i="1" s="1"/>
  <c r="AH242" i="1"/>
  <c r="AI242" i="1" s="1"/>
  <c r="AH273" i="1"/>
  <c r="AI273" i="1" s="1"/>
  <c r="AH271" i="1"/>
  <c r="AI271" i="1" s="1"/>
  <c r="AH109" i="1"/>
  <c r="AI109" i="1" s="1"/>
  <c r="AH113" i="1"/>
  <c r="AI113" i="1" s="1"/>
  <c r="AH199" i="1"/>
  <c r="AI199" i="1" s="1"/>
  <c r="AH191" i="1"/>
  <c r="AI191" i="1" s="1"/>
  <c r="AH51" i="1"/>
  <c r="AI51" i="1" s="1"/>
  <c r="AH13" i="1"/>
  <c r="AI13" i="1" s="1"/>
  <c r="AH57" i="1"/>
  <c r="AI57" i="1" s="1"/>
  <c r="AH28" i="1"/>
  <c r="AI28" i="1" s="1"/>
  <c r="AH227" i="1"/>
  <c r="AI227" i="1" s="1"/>
  <c r="AH270" i="1"/>
  <c r="AI270" i="1" s="1"/>
  <c r="AH160" i="1"/>
  <c r="AI160" i="1" s="1"/>
  <c r="AH116" i="1"/>
  <c r="AI116" i="1" s="1"/>
  <c r="AH71" i="1"/>
  <c r="AI71" i="1" s="1"/>
  <c r="AH80" i="1"/>
  <c r="AI80" i="1" s="1"/>
  <c r="AH41" i="1"/>
  <c r="AI41" i="1" s="1"/>
  <c r="AH92" i="1"/>
  <c r="AI92" i="1" s="1"/>
  <c r="AH299" i="1"/>
  <c r="AI299" i="1" s="1"/>
  <c r="AH392" i="1"/>
  <c r="AH295" i="1"/>
  <c r="AI295" i="1" s="1"/>
  <c r="AH284" i="1"/>
  <c r="AI284" i="1" s="1"/>
  <c r="AH219" i="1"/>
  <c r="AI219" i="1" s="1"/>
  <c r="AH172" i="1"/>
  <c r="AI172" i="1" s="1"/>
  <c r="AH94" i="1"/>
  <c r="AI94" i="1" s="1"/>
  <c r="AH12" i="1"/>
  <c r="AI12" i="1" s="1"/>
  <c r="AH47" i="1"/>
  <c r="AI47" i="1" s="1"/>
  <c r="AH40" i="1"/>
  <c r="AI40" i="1" s="1"/>
  <c r="AH59" i="1"/>
  <c r="AI59" i="1" s="1"/>
  <c r="AH321" i="1"/>
  <c r="U359" i="1" l="1"/>
  <c r="U386" i="1" s="1"/>
</calcChain>
</file>

<file path=xl/sharedStrings.xml><?xml version="1.0" encoding="utf-8"?>
<sst xmlns="http://schemas.openxmlformats.org/spreadsheetml/2006/main" count="2250" uniqueCount="635">
  <si>
    <t>VALOR TOTAL</t>
  </si>
  <si>
    <t>RUBRO</t>
  </si>
  <si>
    <t>REC</t>
  </si>
  <si>
    <t xml:space="preserve">NOMBRE DEL RUBRO PRESUPUESTAL </t>
  </si>
  <si>
    <t>ÍTEM</t>
  </si>
  <si>
    <t>PRODUCTO COTIZADO</t>
  </si>
  <si>
    <t>PRODUCTO</t>
  </si>
  <si>
    <t>VALOR UNITARIO IVA INCLUIDO</t>
  </si>
  <si>
    <t>PRESUPUESTAL (A NIVEL SUBORDINAL)</t>
  </si>
  <si>
    <t>ITEM</t>
  </si>
  <si>
    <t>Fuente 1 DESVARE AÉREO S.A. - ACTUALIZADA</t>
  </si>
  <si>
    <t>Fuente 2 STAR LOGISTICS S.A.S</t>
  </si>
  <si>
    <t xml:space="preserve">HISTORICOS INDEXADO IPC - </t>
  </si>
  <si>
    <t>VALOR PROMEDIO  </t>
  </si>
  <si>
    <t>MEDIA ARMONICA</t>
  </si>
  <si>
    <t>PROMEDIO / MEDIA ARMÓNICA</t>
  </si>
  <si>
    <t xml:space="preserve">VALOR CONTRATO </t>
  </si>
  <si>
    <t xml:space="preserve"> METODO ESCOGIDO  </t>
  </si>
  <si>
    <t>PRIMERA COTIZACION DESVARE AÉREO S.A. -</t>
  </si>
  <si>
    <t>VALOR DE REFERENCIA</t>
  </si>
  <si>
    <t>Valor unitario con IVA</t>
  </si>
  <si>
    <t xml:space="preserve"> PROMEDIO  </t>
  </si>
  <si>
    <t xml:space="preserve"> MEDIANA  </t>
  </si>
  <si>
    <t xml:space="preserve"> MEDIA GEOMETRICA  </t>
  </si>
  <si>
    <t xml:space="preserve"> MENOR VALOR  </t>
  </si>
  <si>
    <t xml:space="preserve"> DESVIACION ESTANDAR  </t>
  </si>
  <si>
    <t xml:space="preserve">DISPERSION </t>
  </si>
  <si>
    <t>A-02-02-01-002-007</t>
  </si>
  <si>
    <t>ARTÍCULOS TEXTILES (EXCEPTO PRENDAS DE VESTIR)</t>
  </si>
  <si>
    <t>Tela color naranja tipo tifón</t>
  </si>
  <si>
    <t>TELA TIFON NARANJA</t>
  </si>
  <si>
    <t>Abrigo color rojo</t>
  </si>
  <si>
    <t>DULCEABRIGO ROJO</t>
  </si>
  <si>
    <t>Lona color verde</t>
  </si>
  <si>
    <t>LONA REEBACK VERDE</t>
  </si>
  <si>
    <t>Lona color negro</t>
  </si>
  <si>
    <t>LONA TOYOTA NEGRA</t>
  </si>
  <si>
    <t>Reata nylon negra 1 1/4"</t>
  </si>
  <si>
    <t>REATA NEGRA NYLON 1 1/4"</t>
  </si>
  <si>
    <t>Reata nylon negra 1 1/2"</t>
  </si>
  <si>
    <t>REATA NEGRA NYLON 1 1/2"</t>
  </si>
  <si>
    <t>SE EXCLUYE HISTÓRICO</t>
  </si>
  <si>
    <t>Reata nylon roja</t>
  </si>
  <si>
    <t>REATA ROJA NYLON</t>
  </si>
  <si>
    <t>Sesgo negro delgado</t>
  </si>
  <si>
    <t>SESGO NEGRO (DELGADO)</t>
  </si>
  <si>
    <t>Limpiador industrial</t>
  </si>
  <si>
    <t>LIMPIADOR INDUSTRIAL WYPALL</t>
  </si>
  <si>
    <t>Resorte elástico de coser 1 pulgada</t>
  </si>
  <si>
    <t>RESORTE ELASTICO DE COSER DE 1 PULGADA</t>
  </si>
  <si>
    <t>Resorte elástico de coser 1 cm</t>
  </si>
  <si>
    <t>RESORTE ELASTICO DE COSER DE 1 CM</t>
  </si>
  <si>
    <t>Manila en polipropileno</t>
  </si>
  <si>
    <t>MANILA EN POLIPROPILENO</t>
  </si>
  <si>
    <t>PRESUPUESTAL</t>
  </si>
  <si>
    <t>(A NIVEL SUBORDINAL)</t>
  </si>
  <si>
    <t>A-02-02-01-002-008</t>
  </si>
  <si>
    <t>DOTACIÓN (PRENDAS DE VESTIR Y CALZADO)</t>
  </si>
  <si>
    <t>Cartucho contra vapores orgánicos y gases ácidos</t>
  </si>
  <si>
    <t>CARTUCHO CONTRA VAPORES ORGÁNICOS Y GASES ÁCIDOS</t>
  </si>
  <si>
    <t>Filtro contra material particulado</t>
  </si>
  <si>
    <t>FILTRO CONTRA MATERIAL PARTICULADO</t>
  </si>
  <si>
    <t>Guantes plásticos de nitrilo</t>
  </si>
  <si>
    <t>GUANTES PLASTICOS NITRILO</t>
  </si>
  <si>
    <t>Overol con capucha</t>
  </si>
  <si>
    <t>OVEROL CON CAPUCHA</t>
  </si>
  <si>
    <t>Máscara para vapores orgánicos</t>
  </si>
  <si>
    <t>MASCARA PARA VAPORES ORGANICOS</t>
  </si>
  <si>
    <t>precio - verificar</t>
  </si>
  <si>
    <t>Careta para pulir</t>
  </si>
  <si>
    <t>CARETA PARA PULIR</t>
  </si>
  <si>
    <t>Guantes para soldador</t>
  </si>
  <si>
    <t>GUANTES PARA SOLDADOR</t>
  </si>
  <si>
    <t>Respirador full face para vapores orgánicos</t>
  </si>
  <si>
    <t>RESPIRADOR FULL FACE VAPORES ORGÁNICOS</t>
  </si>
  <si>
    <t>A-02-02-01-003-002-01</t>
  </si>
  <si>
    <t>PASTA DE PAPEL, PAPEL Y CARTÓN</t>
  </si>
  <si>
    <t>Cinta de enmascarar 48 mm</t>
  </si>
  <si>
    <t>CINTA DE ENMASCARAR SCOTCH 233 48 MM</t>
  </si>
  <si>
    <t>SE EXCLUYE COTIZACION 1</t>
  </si>
  <si>
    <t>Cinta de enmascarar 24 mm</t>
  </si>
  <si>
    <t>CINTA DE ENMASCARAR SCOTCH 233 24 MM</t>
  </si>
  <si>
    <t>Cartucho de etiquetadora 3/4"</t>
  </si>
  <si>
    <t>CARTUCHO DE ETIQUETADORA M21-750-499  3/4"</t>
  </si>
  <si>
    <t>Rollo de papel</t>
  </si>
  <si>
    <t>ROLLO DE PAPEL</t>
  </si>
  <si>
    <t>A-02-02-01-003-003-03</t>
  </si>
  <si>
    <t xml:space="preserve"> ACEITES DE PETRÓLEO O ACEITES OBTENIDOS DE MINERALES BITUMINOSOS (EXCEPTO LOS ACEITES CRUDOS); PREPARADOS N.C.P., QUE CONTENGAN POR LO MENOS EL 70% DE SU PESO EN ACEITES DE ESOS TIPOS Y CUYOS COMPONENTES BÁSICOS SEAN ESOS ACEITES</t>
  </si>
  <si>
    <t>Lubricante multipropósito</t>
  </si>
  <si>
    <t>LUBRICANTE 5-56</t>
  </si>
  <si>
    <t>Aceite aeronáutico tipo 1</t>
  </si>
  <si>
    <t>ACEITE ROYCO 1</t>
  </si>
  <si>
    <t>Disolvente tipo varsol</t>
  </si>
  <si>
    <t>VARSOL</t>
  </si>
  <si>
    <t>Aceite de transmisión para cajas automáticas</t>
  </si>
  <si>
    <t>ACEITE DE TRANSMISION PARA CAJAS AUTOMATICAS</t>
  </si>
  <si>
    <t>Lubricante en caneca 55 galones</t>
  </si>
  <si>
    <t>LUBRICANTE WD40 CANECA 55 GLS</t>
  </si>
  <si>
    <t>Aceite para motor diésel</t>
  </si>
  <si>
    <t>ACEITE PARA MOTOR DIESEL</t>
  </si>
  <si>
    <t>Lubricante en tarro 16 oz</t>
  </si>
  <si>
    <t>LUBRICANTE WD40 TARRO 11 OZ</t>
  </si>
  <si>
    <t>Aceite preservativo</t>
  </si>
  <si>
    <t>ACEITE PRESERVATIVO</t>
  </si>
  <si>
    <t>Fluido hidráulico ATF Dexron IID/III</t>
  </si>
  <si>
    <t>HYDRAULIC FLUID  ATF DEXRON IID / DEXRON III H MERCON</t>
  </si>
  <si>
    <t>Grasa aeronáutica tipo 55M</t>
  </si>
  <si>
    <t>GRASA DOW 55M</t>
  </si>
  <si>
    <t>Grasa aeronáutica tipo 5</t>
  </si>
  <si>
    <t>GRASA AEROSHELL GREASE 5</t>
  </si>
  <si>
    <t>Grasa aeronáutica tipo 22</t>
  </si>
  <si>
    <t>GRASA AEROSHELL 22 (PRESENTACIÓN LATA 6.6 LBS)</t>
  </si>
  <si>
    <t>Grasa aeronáutica GN 3058</t>
  </si>
  <si>
    <t>NYCO GREASE GN 3058</t>
  </si>
  <si>
    <t>Aceite aeronáutico MIL-PRF-7870</t>
  </si>
  <si>
    <t>ACEITE ROYCO 363 o MIL-PRF-7870</t>
  </si>
  <si>
    <t>Aceite lubricante penetrante multipropósito</t>
  </si>
  <si>
    <t>ACEITE LUBRICANTE PENETRANTE MULTIPROPOSITO 5-56 CRC</t>
  </si>
  <si>
    <t>POR QUE NO COTIZA</t>
  </si>
  <si>
    <t>POR QUE NO COTIZA, TODOS VENDEN ESTO?</t>
  </si>
  <si>
    <t>Aceite protector tipo 1</t>
  </si>
  <si>
    <t>ACEITE LPS 1</t>
  </si>
  <si>
    <t>Aceite inhibidor de corrosión tipo 3</t>
  </si>
  <si>
    <t>ACEITE LPS 3, PREMIER RUST INHIBITOR, BMS 3-23 G TYPE II</t>
  </si>
  <si>
    <t>Lubricante de trabajo pesado en spray</t>
  </si>
  <si>
    <t>LPS 2, LUBRICANTE DE TRABAJO PESADO, SPRAY</t>
  </si>
  <si>
    <t>Aceite aeronáutico tipo 300</t>
  </si>
  <si>
    <t>CASTROL® BRAYCO™ 300 (CUARTO)</t>
  </si>
  <si>
    <t>Grasa tipo 111</t>
  </si>
  <si>
    <t>MOLIKOTE 111</t>
  </si>
  <si>
    <t>Grasa aeronáutica tipo 28</t>
  </si>
  <si>
    <t>MOBILGREASE 28</t>
  </si>
  <si>
    <t>Thinner fino</t>
  </si>
  <si>
    <t>THINNER FINO</t>
  </si>
  <si>
    <t>Thinner común</t>
  </si>
  <si>
    <t>THINNER COMÚN</t>
  </si>
  <si>
    <t>Retardante de adhesión de hielo</t>
  </si>
  <si>
    <t>RETARDANTE ADHESIÓN DE HIELO (ICEX II)</t>
  </si>
  <si>
    <t>Aceite hidráulico H68</t>
  </si>
  <si>
    <t>ACEITE HIDRAULICO NUTO H68</t>
  </si>
  <si>
    <t>Grasa tipo chasis color roja</t>
  </si>
  <si>
    <t>GRASA TIPO CHASIS COLOR ROJA</t>
  </si>
  <si>
    <t>Lubricante seco a base de disulfuro de molibdeno</t>
  </si>
  <si>
    <t>LUBRICANTE SECO A BASE DE DISULFURO DE MOLIBDENO</t>
  </si>
  <si>
    <t>Grasa aeronáutica tipo 27</t>
  </si>
  <si>
    <t>GRASA ROYCO 27</t>
  </si>
  <si>
    <t xml:space="preserve">PRECIO </t>
  </si>
  <si>
    <t>A-02-02-01-003-004-01</t>
  </si>
  <si>
    <t>QUÍMICOS ORGÁNICOS BÁSICOS</t>
  </si>
  <si>
    <t>Alcohol isopropílico</t>
  </si>
  <si>
    <t>ALCOHOL ISOPROPILICO</t>
  </si>
  <si>
    <t>A-02-02-01-003-005-01</t>
  </si>
  <si>
    <t>PINTURAS Y BARNICES Y PRODUCTOS RELACIONADOS; COLORES PARA LA PINTURA ARTÍSTICA; TINTAS</t>
  </si>
  <si>
    <t>Removedor de pintura para aeronaves</t>
  </si>
  <si>
    <t>REMOVEDOR DE PINTURA DE AERONAVES</t>
  </si>
  <si>
    <t>Imprimante para compuestos</t>
  </si>
  <si>
    <t>PRIMER IMPRIMANTE PARA COMPUESTOS</t>
  </si>
  <si>
    <t>Pintura aerosol anticorrosiva gris</t>
  </si>
  <si>
    <t>PINTURA AEROSOL (ANTICORROSIVO GRIS)</t>
  </si>
  <si>
    <t>Pintura aerosol color rojo</t>
  </si>
  <si>
    <t>PINTURA AEROSOL COLOR ROJO</t>
  </si>
  <si>
    <t>Pintura aerosol color aluminio</t>
  </si>
  <si>
    <t>PINTURA AEROSOL COLOR ALUMINIO</t>
  </si>
  <si>
    <t>Pintura aerosol color amarillo</t>
  </si>
  <si>
    <t>PINTURA AEROSOL COLOR AMARILLO</t>
  </si>
  <si>
    <t>Pintura poliuretano gris federal estándar (kit endurecedor-ajustador)</t>
  </si>
  <si>
    <t>PINTURA POLIURETANO GRIS FEDERAL ESTÁNDAR. KIT (ENDURECEDOR - AJUSTADOR)</t>
  </si>
  <si>
    <t xml:space="preserve">VERIFICAR HISTORICOS </t>
  </si>
  <si>
    <t>VERIFICAR ITEM ES DIFERENTE AL ITEM 67?</t>
  </si>
  <si>
    <t>Pintura poliuretano azul oscuro federal estándar (kit endurecedor-ajustador)</t>
  </si>
  <si>
    <t xml:space="preserve">PINTURA POLIURETANO AZUL OSCURO FEDERAL ESTÁNDAR. KIT (ENDURECEDOR - AJUSTADOR) </t>
  </si>
  <si>
    <t>Pintura poliuretano naranja federal estándar (kit endurecedor-ajustador)</t>
  </si>
  <si>
    <t>PINTURA POLIURETANO NARANJA FEDERAL ESTÁNDAR. KIT (ENDURECEDOR - AJUSTADOR)</t>
  </si>
  <si>
    <t>Spray zinc primer color verde</t>
  </si>
  <si>
    <t>SPRAY ZINC PRIMER GREEN  P-1006</t>
  </si>
  <si>
    <t>Pintura aerosol color blanco</t>
  </si>
  <si>
    <t>PINTURA AEROSOL BLANCO</t>
  </si>
  <si>
    <t>Pintura aerosol color negro mate</t>
  </si>
  <si>
    <t>PINTURA AEROSOL COLOR NEGRO MATE</t>
  </si>
  <si>
    <t>Pintura aerosol color negro brillante</t>
  </si>
  <si>
    <t>PINTURA AEROSOL COLOR NEGRO BRILLANTE</t>
  </si>
  <si>
    <t>VERIFICAR MEDIDA ES DIFERENTE AL ITEM 60?</t>
  </si>
  <si>
    <t>VERIFICAR ÍTEM ES DIFERENTE AL ITEM 60?</t>
  </si>
  <si>
    <t>Pintura poliuretano amarillo federal estándar (kit endurecedor-ajustador)</t>
  </si>
  <si>
    <t>PINTURA POLIURETANO AMARILLO FEDERAL ESTÁNDAR. KIT (ENDURECEDOR - AJUSTADOR)</t>
  </si>
  <si>
    <t>VERIFICAR MEDIDA</t>
  </si>
  <si>
    <t>VERIFICAR MEDIDA Y  PRECIO</t>
  </si>
  <si>
    <t>Pintura poliuretano rojo federal estándar (kit endurecedor-ajustador)</t>
  </si>
  <si>
    <t>PINTURA POLIURETANO ROJO FEDERAL ESTÁNDAR. KIT (ENDURECEDOR - AJUSTADOR)</t>
  </si>
  <si>
    <t>Pintura poliuretano blanco federal estándar (kit endurecedor-ajustador)</t>
  </si>
  <si>
    <t>PINTURA POLIURETANO BLANCO FEDERAL ESTÁNDAR. KIT (ENDURECEDOR - AJUSTADOR)</t>
  </si>
  <si>
    <t>Pintura poliuretano negro brillante federal estándar (kit endurecedor-ajustador)</t>
  </si>
  <si>
    <t>PINTURA POLIURETANO NEGRO BRILLANTE FEDERAL ESTÁNDAR. KIT (ENDURECEDOR -AJUSTADOR)</t>
  </si>
  <si>
    <t>Pintura poliuretano negro semi brillante federal estándar (kit endurecedor-ajustador)</t>
  </si>
  <si>
    <t>PINTURA POLIURETANO NEGRO SEMI BRILLANTE FEDERAL ESTÁNDAR. KIT (ENDURECEDOR -AJUSTADOR)</t>
  </si>
  <si>
    <t>Pintura anticorrosiva color gris mate</t>
  </si>
  <si>
    <t>PINTURA ANTICORROSIVA COLOR GRIS MATE</t>
  </si>
  <si>
    <t>Recubrimiento anticorrosivo tipo ACF-50</t>
  </si>
  <si>
    <t>ACF-50 ANTI CORROSION</t>
  </si>
  <si>
    <t>Esmalte anticorrosivo imprimante</t>
  </si>
  <si>
    <t>ESMALTE ANTICORROSIVO PRIMER</t>
  </si>
  <si>
    <t>Microesferas de vidrio para compuestos</t>
  </si>
  <si>
    <t>MICROBALLONS SCOTHLITE BRAND GLASS BUBBLES 3M SPECIALTY MATERIALS</t>
  </si>
  <si>
    <t>$                                                                               -</t>
  </si>
  <si>
    <t>UNA SOLA COTIZACION</t>
  </si>
  <si>
    <t>Disolvente MEK (metil etil cetona)</t>
  </si>
  <si>
    <t>MEK METHYL ETHYL KETONE</t>
  </si>
  <si>
    <t>VERIFICAR VALOR</t>
  </si>
  <si>
    <t>Imprimante en spray color verde</t>
  </si>
  <si>
    <t>PRIMER EN SPRAY VERDE</t>
  </si>
  <si>
    <t>Adhesivo tipo primer para superficies</t>
  </si>
  <si>
    <t xml:space="preserve">FASTBOOT ADHESIVE PRIMER </t>
  </si>
  <si>
    <t>Imprimante para superficies de aluminio y magnesio</t>
  </si>
  <si>
    <t>IMPRIMANTE PARA SUPERFICIES DE ALUMINIO Y MAGNESIO</t>
  </si>
  <si>
    <t>Pintura para radomes</t>
  </si>
  <si>
    <t>PINTURA PARA RADOMES</t>
  </si>
  <si>
    <t>Pintura alta temperatura</t>
  </si>
  <si>
    <t>PINTURA ALTA TEMPERATURA</t>
  </si>
  <si>
    <t>VERIFICAR VALOR COTIZACIONES E HISTORICO</t>
  </si>
  <si>
    <t>Pintura poliuretano color gris</t>
  </si>
  <si>
    <t>PINTURA POLIURETANO GRIS</t>
  </si>
  <si>
    <t>Pintura poliuretano color azul</t>
  </si>
  <si>
    <t>PINTURA POLIURETANO AZUL</t>
  </si>
  <si>
    <t>Pintura poliuretano color negro</t>
  </si>
  <si>
    <t>PINTURA POLIURETANO NEGRA</t>
  </si>
  <si>
    <t>Preservante para botas deshieladoras</t>
  </si>
  <si>
    <t>PRESERVANTE PARA BOTAS DESHIELADORAS</t>
  </si>
  <si>
    <t>Brillador para botas deshieladoras</t>
  </si>
  <si>
    <t>BRILLADOR DE BOTAS DESHIELADORAS</t>
  </si>
  <si>
    <t>A-02-02-01-003-005-03</t>
  </si>
  <si>
    <t>JABÓN, PREPARADOS PARA LIMPIEZA, PERFUMES Y PREPARADOS DE TOCADOR</t>
  </si>
  <si>
    <t>Jabón líquido para manos</t>
  </si>
  <si>
    <t>JABON LIQUIDO PARA MANOS</t>
  </si>
  <si>
    <t>Jabón líquido multiusos</t>
  </si>
  <si>
    <t>JABON LIQUIDO MULTIUSOS</t>
  </si>
  <si>
    <t>Jabón líquido para ropa</t>
  </si>
  <si>
    <t>JABON LIQUIDO PARA ROPA</t>
  </si>
  <si>
    <t>Shampoo para lavado de aeronaves</t>
  </si>
  <si>
    <t>SHAMPO PARA LAVADO DE AERONAVES</t>
  </si>
  <si>
    <t>Cera autobrillante</t>
  </si>
  <si>
    <t>CERA AUTOBRILLANTE</t>
  </si>
  <si>
    <t>PRECIO - UNIDAD DE MEDIDA</t>
  </si>
  <si>
    <t>INTERNET</t>
  </si>
  <si>
    <t>A-02-02-01-003-005-04</t>
  </si>
  <si>
    <t>PRODUCTOS QUÍMICOS N.C.P.</t>
  </si>
  <si>
    <t>Pegante industrial en presentación estándar</t>
  </si>
  <si>
    <t>PEGANTE INDUSTRIAL - BOXER</t>
  </si>
  <si>
    <t>MERCADO LIBRE</t>
  </si>
  <si>
    <t>Pegante industrial en presentación botella</t>
  </si>
  <si>
    <t>PEGANTE INDUSTRIAL - BOTELLA BOXER</t>
  </si>
  <si>
    <t>PRECIO</t>
  </si>
  <si>
    <t>*200 CC INTERNET</t>
  </si>
  <si>
    <t>Pasta para soldar</t>
  </si>
  <si>
    <t>PASTA PARA SOLDAR</t>
  </si>
  <si>
    <t>Fijador de roscas</t>
  </si>
  <si>
    <t>FIJADOR DE ROSCAS</t>
  </si>
  <si>
    <t>Agente deshidratante</t>
  </si>
  <si>
    <t>AGENTE DESHIDRATANTE</t>
  </si>
  <si>
    <t>Pasta pulidora blanca</t>
  </si>
  <si>
    <t>PASTA PULIDORA BLANCA</t>
  </si>
  <si>
    <t>Limpiador de parabrisas aeronáutico</t>
  </si>
  <si>
    <t>AERO WINDSHIELD CLEANER</t>
  </si>
  <si>
    <t>Espuma limpiadora</t>
  </si>
  <si>
    <t>ESPUMA LIMPIADORA</t>
  </si>
  <si>
    <t>Sellador compuesto 870 B 1/2</t>
  </si>
  <si>
    <t>SEALING COMPOUND 870 B 1/2</t>
  </si>
  <si>
    <t>Sellador adhesivo de silicona blanco en pasta</t>
  </si>
  <si>
    <t>SELLADOR ADHESIVO DE SILICONA BLANCO PASTA</t>
  </si>
  <si>
    <t>Kit de reparación botas deshieladoras</t>
  </si>
  <si>
    <t>DE ICER BOOT KIT REPAIR</t>
  </si>
  <si>
    <t>Adhesivo epóxico aeronáutico EA 9394</t>
  </si>
  <si>
    <t xml:space="preserve">ADHESIVO HYSOL 9394 HENKEL LOCTITE® HYSOL® EA 9394 EPOXY ADHESIVE KIT </t>
  </si>
  <si>
    <t>Sellante tipo PR-1005-L</t>
  </si>
  <si>
    <t>PPG AEROSPACE® PR-1005-L BUNA-N RED</t>
  </si>
  <si>
    <t>Biocida para combustible de aviación</t>
  </si>
  <si>
    <t>BIOBOR JF® BB32EZ01US AVIATION FUEL BIOCIDE</t>
  </si>
  <si>
    <t>Kit detector de contaminación microbiológica en combustible</t>
  </si>
  <si>
    <t>BIOBOR® HUM-BUG DETECTOR® KIT</t>
  </si>
  <si>
    <t>Sellador de poliuretano para juntas</t>
  </si>
  <si>
    <t>SIKAFLEX-1A PLUS SELLADOR PROFESINAL DE ALTO DESEMPEÑO, TECNOLOGÍA DE POLIURETANO I-CURE</t>
  </si>
  <si>
    <t>Sellante PR 1428 B 1/2 Type VIII</t>
  </si>
  <si>
    <t>SELLANTE PR 1428 B 1/2 TYPE VIII</t>
  </si>
  <si>
    <t>Sellante PR 1440 A 1/2 Type I</t>
  </si>
  <si>
    <t>SELLANTE PR 1440 A 1/2 TYPE I</t>
  </si>
  <si>
    <t>Sellante PR 1440 B 1/2</t>
  </si>
  <si>
    <t>SELLANTE PRC PR-1440 B1/2</t>
  </si>
  <si>
    <t>Adhesivo de caucho de alto desempeño</t>
  </si>
  <si>
    <t>NEOPRENE HIGH PERFORMANCE RUBBER AND GASKET ADHESIVE</t>
  </si>
  <si>
    <t>Adhesivo estructural epóxico EA 9309NA</t>
  </si>
  <si>
    <t>ADHESIVO ESTRUCTURAL EA 9309NA AERO Epoxy</t>
  </si>
  <si>
    <t xml:space="preserve">VERIFICAR PRECIO </t>
  </si>
  <si>
    <t>Resina epóxica de baja viscosidad</t>
  </si>
  <si>
    <t>RHINO 1307 LV LANCAIR LOW VISCOSITY EPOXY RESIN</t>
  </si>
  <si>
    <t>Endurecedor epóxico de 30 minutos</t>
  </si>
  <si>
    <t>RHINO 3156 LANCAIR 30 MINUTE SYSTEM HARDENER</t>
  </si>
  <si>
    <t>Compuesto anticorrosivo</t>
  </si>
  <si>
    <t>COMPUESTO ANTICORROSIVO</t>
  </si>
  <si>
    <t>Silicona roja alta temperatura</t>
  </si>
  <si>
    <t>SILICONA ROJA DE ALTA TEMPERATURA</t>
  </si>
  <si>
    <t>Compuesto antiseize</t>
  </si>
  <si>
    <t>SILICONA ANTISEIZE</t>
  </si>
  <si>
    <t>Adhesivo instantáneo transparente</t>
  </si>
  <si>
    <t>ADHESIVO INSTÁNTANEO TRANSPARENTE</t>
  </si>
  <si>
    <t>SE EXCLUYE COT 2</t>
  </si>
  <si>
    <t>Silicona alta temperatura</t>
  </si>
  <si>
    <t>SILICONA ALTA TEMPERATURA</t>
  </si>
  <si>
    <t>Sellador de roscas</t>
  </si>
  <si>
    <t>SELLADOR DE ROSCAS</t>
  </si>
  <si>
    <t>Limpiador de contactos eléctricos</t>
  </si>
  <si>
    <t>LIMPIADOR DE CONTACTOS</t>
  </si>
  <si>
    <t>Sellante para empaques y juntas</t>
  </si>
  <si>
    <t>SELLANTE PARA EMPAQUES Y JUNTAS "GASKET ELIMINATOR"</t>
  </si>
  <si>
    <t>Inhibidor de corrosión</t>
  </si>
  <si>
    <t>INHIBIDOR DE CORROSION</t>
  </si>
  <si>
    <t>Indicador de torque</t>
  </si>
  <si>
    <t>INDICADOR DE TORQUE</t>
  </si>
  <si>
    <t>Líquido de frenos</t>
  </si>
  <si>
    <t>LIQUIDO DE FRENOS</t>
  </si>
  <si>
    <t>Líquido refrigerante para radiadores</t>
  </si>
  <si>
    <t>LIQUIDO REFRIGERANTE PARA RADIADORES</t>
  </si>
  <si>
    <t>Líquido agua y ácido para baterías</t>
  </si>
  <si>
    <t>LÍQUIDO AGUA Y ÁCIDO DE BATERIAS</t>
  </si>
  <si>
    <t>Sellante de tanques de combustible baja densidad</t>
  </si>
  <si>
    <t>SELLANTE DE TANQUES DE COMBUSTIBLE DE BAJA DENSIDAD</t>
  </si>
  <si>
    <t>Sellante inhibidor de corrosión</t>
  </si>
  <si>
    <t xml:space="preserve">SELLANTE INHIBIDOR DE CORROSIÓN </t>
  </si>
  <si>
    <t>Compuesto sellador de bordes botas deshieladoras</t>
  </si>
  <si>
    <t>COMPUESTO SELLADOR DE BORDES BOTAS DESHIELADORAS</t>
  </si>
  <si>
    <t>Adhesivo epóxico de curado rápido</t>
  </si>
  <si>
    <t>ADHESIVO EPÓXICO DE CURADO RÁPIDO</t>
  </si>
  <si>
    <t xml:space="preserve">INHIBIDOR DE CORROSIÓN </t>
  </si>
  <si>
    <t>A-02-02-01-003-006-01</t>
  </si>
  <si>
    <t>LLANTAS DE CAUCHO Y NEUMÁTICOS (CÁMARAS DE AIRE)</t>
  </si>
  <si>
    <t>Llanta equipo Gator 6x4</t>
  </si>
  <si>
    <t>LLANTA EQUIPO GATOR 6X4 JHONDEERE</t>
  </si>
  <si>
    <t>Llanta 155 rin 12C</t>
  </si>
  <si>
    <t>LLANTA 155 RIN 12C</t>
  </si>
  <si>
    <t>Llanta 27 x 10 x -12</t>
  </si>
  <si>
    <t>LLANTA 27 x 10 x - 12</t>
  </si>
  <si>
    <t>Llanta 8.25 - 15NHS</t>
  </si>
  <si>
    <t>LLANTA 8.25 - 15NHS</t>
  </si>
  <si>
    <t>Llanta equipo JP-30</t>
  </si>
  <si>
    <t>LLANTA EQUIPO TRONAIR JP-30</t>
  </si>
  <si>
    <t>A-02-02-01-003-006-02</t>
  </si>
  <si>
    <t>OTROS PRODUCTOS DE CAUCHO</t>
  </si>
  <si>
    <t>Piso color negro</t>
  </si>
  <si>
    <t>PISO TOYOTA NEGRO</t>
  </si>
  <si>
    <t>Termoencogible color negro 1/16"</t>
  </si>
  <si>
    <t>TERMO ENCOGIBLE COLOR NEGRO DE 1/16"</t>
  </si>
  <si>
    <t>Termoencogible color negro 3/16"</t>
  </si>
  <si>
    <t>TERMO ENCOGIBLE COLOR NEGRO DE 3/16"</t>
  </si>
  <si>
    <t>Termoencogible color negro 3/8"</t>
  </si>
  <si>
    <t>TERMO ENCOGIBLE COLOR NEGRO DE 3/8"</t>
  </si>
  <si>
    <t>Termoencogible color negro 1/4"</t>
  </si>
  <si>
    <t>TERMO ENCOGIBLE COLOR NEGRO DE 1/4"</t>
  </si>
  <si>
    <t>Termoencogible color negro 3/4"</t>
  </si>
  <si>
    <t>TERMO ENCOGIBLE COLOR NEGRO DE 3/4"</t>
  </si>
  <si>
    <t>Termoencogible color negro 1/2"</t>
  </si>
  <si>
    <t>TERMO ENCOGIBLE COLOR NEGRO DE 1/2"</t>
  </si>
  <si>
    <t>Termoencogible color negro 1"</t>
  </si>
  <si>
    <t>TERMO ENCOGIBLE COLOR NEGRO DE 1"</t>
  </si>
  <si>
    <t>Rodillo de caucho 2” x 2-1/2”</t>
  </si>
  <si>
    <t>2” x 2-1/2” RUBBER ROLLER</t>
  </si>
  <si>
    <t>Calzos de aviación</t>
  </si>
  <si>
    <t>AVIATION WHEEL CHOCKS (CALZOS DE AVIACIÓN)</t>
  </si>
  <si>
    <t>Sellos para actuador hidráulico</t>
  </si>
  <si>
    <t>SELLOS PARA ACTUADOR HIDRÁULICO</t>
  </si>
  <si>
    <t xml:space="preserve">sin precio </t>
  </si>
  <si>
    <t>A-02-02-01-003-006-03</t>
  </si>
  <si>
    <t>SEMIMANUFACTURAS DE PLÁSTICO</t>
  </si>
  <si>
    <t>Vinipel industrial transparente en rollo</t>
  </si>
  <si>
    <t>VINIPEL INDUSTRIAL TRANSPARENTE (ROLLO)</t>
  </si>
  <si>
    <t>Rollo plástico burbuja</t>
  </si>
  <si>
    <t>ROLLO PLASTICO BURBUJA</t>
  </si>
  <si>
    <t>A-02-02-01-003-006-09</t>
  </si>
  <si>
    <t>OTROS PRODUCTOS PLÁSTICOS</t>
  </si>
  <si>
    <t>Conectores eléctricos tipo splices color rojo</t>
  </si>
  <si>
    <t>SPLICES PARA UNIONES COLOR ROJO</t>
  </si>
  <si>
    <t>INTERNET HOMECENTER</t>
  </si>
  <si>
    <t>Conectores eléctricos tipo splices color azul</t>
  </si>
  <si>
    <t>SPLICES PARA UNIONES COLOR AZUL</t>
  </si>
  <si>
    <t>Kit de prueba microbiológica para combustibles</t>
  </si>
  <si>
    <t>67987 EASICULT COMBI</t>
  </si>
  <si>
    <t>SE EXCLUYE COT 1</t>
  </si>
  <si>
    <t>Manguera para aire a presión 1/2 pulgada color rojo</t>
  </si>
  <si>
    <t xml:space="preserve">MANGUERA PARA AIRE ROJA A PRESION DE 1/2 PULGADA </t>
  </si>
  <si>
    <t>Amarras plásticas 7 pulgadas</t>
  </si>
  <si>
    <t>AMARRAS PLASTICAS 7 PULGADAS</t>
  </si>
  <si>
    <t>Amarras plásticas 14 pulgadas</t>
  </si>
  <si>
    <t>AMARRAS PLASTICAS 14 PULGADAS</t>
  </si>
  <si>
    <t>Amarras plásticas 5 pulgadas</t>
  </si>
  <si>
    <t>AMARRAS PLASTICAS 5 PULGADAS</t>
  </si>
  <si>
    <t>Amarras plásticas 4 pulgadas</t>
  </si>
  <si>
    <t>AMARRAS PLASTICAS 4 PULGADAS</t>
  </si>
  <si>
    <t>Cinta teflón 3/4 pulgada x 15 m</t>
  </si>
  <si>
    <t>CINTA TEFLÓN 3/4 DE PULGADA X 15 M</t>
  </si>
  <si>
    <t>Cinta adhesiva de polietileno y lona</t>
  </si>
  <si>
    <t>CINTA ADHESIVA DE POLIETILENO Y LONA</t>
  </si>
  <si>
    <t>PRECIO DIFERENCIA</t>
  </si>
  <si>
    <t>INTERNET 3M</t>
  </si>
  <si>
    <t>Cinta aislante</t>
  </si>
  <si>
    <t>CINTA AISLANTE</t>
  </si>
  <si>
    <t>Cinta de poliuretano para protección 2" x 36 yardas</t>
  </si>
  <si>
    <t>CINTA DE POLIURETANO Y8671 Cinta de Poliuretano para Protección - 2" x 36 yarda</t>
  </si>
  <si>
    <t>Cinta de embalaje</t>
  </si>
  <si>
    <t>CINTA EMBALAJE</t>
  </si>
  <si>
    <t>Cinta de encauchetar</t>
  </si>
  <si>
    <t>CINTA DE ENCAUCHETAR</t>
  </si>
  <si>
    <t>Kit de reparación universal fastpatch</t>
  </si>
  <si>
    <t>UNIVERSAL FASTPATCH REPAIR KIT</t>
  </si>
  <si>
    <t>A-02-02-01-003-007-09</t>
  </si>
  <si>
    <t>OTROS PRODUCTOS MINERALES NO METÁLICOS N.C.P.</t>
  </si>
  <si>
    <t>Rollo de pulido abrasivo 6"x30ft</t>
  </si>
  <si>
    <t>ROLLO DE PULIDO SCOTCH-BRITE 7447 (6INX30FT)</t>
  </si>
  <si>
    <t>Lija adhesiva circular 6" grano 320</t>
  </si>
  <si>
    <t>CAJA LIJA ADHESIVA CIRCULAR 6 INCH # 320</t>
  </si>
  <si>
    <t>Lija adhesiva circular 6" grano 240</t>
  </si>
  <si>
    <t>CAJA LIJA ADHESIVA CIRCULAR 6 INCH # 240</t>
  </si>
  <si>
    <t>Lija adhesiva circular 6" grano 220</t>
  </si>
  <si>
    <t>CAJA LIJA ADHESIVA CIRCULAR 6 INCH # 220</t>
  </si>
  <si>
    <t>Lija adhesiva circular 6" grano 180</t>
  </si>
  <si>
    <t>CAJA LIJA ADHESIVA CIRCULAR 6 INCH # 180</t>
  </si>
  <si>
    <t>Lija adhesiva circular 6" grano 120</t>
  </si>
  <si>
    <t>CAJA LIJA ADHESIVA CIRCULAR 6 INCH # 120</t>
  </si>
  <si>
    <t>Lija adhesiva circular 6" grano 80</t>
  </si>
  <si>
    <t>CAJA LIJA ADHESIVA CIRCULAR 6 INCH # 80</t>
  </si>
  <si>
    <t>Material abrasivo para limpieza de bujías</t>
  </si>
  <si>
    <t>MATERIAL ABRASIVO No 91893 PARA LIMPIEZA DE BUJIAS</t>
  </si>
  <si>
    <t>Disco de corte 3" diámetro 25,000 RPM</t>
  </si>
  <si>
    <t>DISCOS DE CORTE 1/4" ARBOR DISC-3" DIAMETRO. 25,000 MAX. RPM</t>
  </si>
  <si>
    <t>DISPERSION</t>
  </si>
  <si>
    <t>Discos para trozadora</t>
  </si>
  <si>
    <t>DISCOS PARA TROZADORA</t>
  </si>
  <si>
    <t>Disco de corte para pulidora grande</t>
  </si>
  <si>
    <t>DISCO DE CORTE PARA PULIDORA GRANDE</t>
  </si>
  <si>
    <t>Disco de corte para pulidora pequeña</t>
  </si>
  <si>
    <t>DISCO DE CORTE PARA PULIDORA PEQUEÑA</t>
  </si>
  <si>
    <t>Disco multilija para desbaste</t>
  </si>
  <si>
    <t>DISCO MULTILIJA PARA DESBASTE</t>
  </si>
  <si>
    <t>VERIFICAR PRECIO</t>
  </si>
  <si>
    <t>A-02-02-01-003-008-09</t>
  </si>
  <si>
    <t>OTROS ARTÍCULOS MANUFACTURADOS N.C.P.</t>
  </si>
  <si>
    <t>Pincel de cerda redonda No. 6</t>
  </si>
  <si>
    <t>PINCEL DE CERDA REDONDA No. 6</t>
  </si>
  <si>
    <t>Mopeador para barrer hangar</t>
  </si>
  <si>
    <t>MOPEADOR PARA BARRER HANGAR</t>
  </si>
  <si>
    <t>Brocha 5"</t>
  </si>
  <si>
    <t>BROCHA 5"</t>
  </si>
  <si>
    <t>Brocha 2"</t>
  </si>
  <si>
    <t>BROCHA 2"</t>
  </si>
  <si>
    <t>A-02-02-01-003-009</t>
  </si>
  <si>
    <t>DESPERDICIOS; DESECHOS Y RESIDUOS</t>
  </si>
  <si>
    <t>Trapos de limpieza y absorción</t>
  </si>
  <si>
    <t>TRAPOS DE LIMPIEZA Y ABSORSION</t>
  </si>
  <si>
    <t>A-02-02-01-004-002</t>
  </si>
  <si>
    <t>PRODUCTOS METÁLICOS ELABORADOS (EXCEPTO MAQUINARIA Y EQUIPO)</t>
  </si>
  <si>
    <t>Deslizadores color negro</t>
  </si>
  <si>
    <t>DESLIZADORES NEGROS</t>
  </si>
  <si>
    <t>Cierre nylon (cremallera)</t>
  </si>
  <si>
    <t>CIERRE NYLON (CREMALLERA)</t>
  </si>
  <si>
    <t>Electrodo tungsteno punta verde</t>
  </si>
  <si>
    <t>TUNGSTENO PUNTA VERDE PARA SOLDADOR</t>
  </si>
  <si>
    <t>Electrodo tungsteno punta roja 3/32"</t>
  </si>
  <si>
    <t>TUNGSTENO PUNTA ROJA 3/32''</t>
  </si>
  <si>
    <t>Soldadura inoxidable 3/32"</t>
  </si>
  <si>
    <t>SOLDADURA 680 INOXIDABLE DE 3/32''</t>
  </si>
  <si>
    <t>Soldadura níquel 1/8"</t>
  </si>
  <si>
    <t>SOLDADURA NIQUEL DE 1/8''</t>
  </si>
  <si>
    <t>Soldadura inoxidable 3/8"</t>
  </si>
  <si>
    <t>SOLDADURA 680 INOXIDABLE DE 3/8''</t>
  </si>
  <si>
    <t>Soldadura inoxidable 1/8"</t>
  </si>
  <si>
    <t>SOLDADURA 680 INOXIDABLE DE 1/8''</t>
  </si>
  <si>
    <t>Soldadura 6011 1/8"</t>
  </si>
  <si>
    <t>SOLDADURA 6011 DE 1/8''</t>
  </si>
  <si>
    <t>Soldadura 6011 3/32"</t>
  </si>
  <si>
    <t>SOLDADURA 6011 DE 3/32''</t>
  </si>
  <si>
    <t>Soldadura 7018 1/8"</t>
  </si>
  <si>
    <t>SOLDADURA 7018 DE 1/8''</t>
  </si>
  <si>
    <t>Manguito cobre serie MS51844</t>
  </si>
  <si>
    <t>COPPER SLEEVES - MS51844 SERIES</t>
  </si>
  <si>
    <t>Clip acero inoxidable MS21256-2</t>
  </si>
  <si>
    <t>STAINLESS STEEL CLIP, LOCKING TURNBUCKLE MS21256-2</t>
  </si>
  <si>
    <t>Ojaletes 5/16"</t>
  </si>
  <si>
    <t>OJALETES   5/16"</t>
  </si>
  <si>
    <t>Ojaletes 3/16"</t>
  </si>
  <si>
    <t>OJALETES  3/16"</t>
  </si>
  <si>
    <t>Ojaletes 3/8"</t>
  </si>
  <si>
    <t>OJALETES  3/8"</t>
  </si>
  <si>
    <t>Ojaletes 1/2"</t>
  </si>
  <si>
    <t>OJALETES  1/2"</t>
  </si>
  <si>
    <t>Abrazaderas acero inoxidable 2"</t>
  </si>
  <si>
    <t>ABRAZADERAS ACERO INOXIDABLES 2"</t>
  </si>
  <si>
    <t>Abrazaderas acero inoxidable 5"</t>
  </si>
  <si>
    <t>ABRAZADERAS ACERO INOXIDABLES 5"</t>
  </si>
  <si>
    <t>Abrazaderas acero inoxidable 3/8"</t>
  </si>
  <si>
    <t>ABRAZADERAS ACERO INOXIDABLES 3/8"</t>
  </si>
  <si>
    <t>Juego de acoples rápidos (kit macho y hembra)</t>
  </si>
  <si>
    <t>JUEGO DE ACOPLES RÁPIDOS (KIT MACHO Y HEMBRA)</t>
  </si>
  <si>
    <t>Abrazaderas acero inoxidable 1/2"</t>
  </si>
  <si>
    <t>ABRAZADERAS ACERO INOXIDABLES 1/2"</t>
  </si>
  <si>
    <t>Extractores de tornillos micro power kit 4 piezas</t>
  </si>
  <si>
    <t>EXTRACTORES DRILL - OUT MICRO POWER EXTRACTOR 4PC KIT</t>
  </si>
  <si>
    <t>Juego de machuelos 5/16"</t>
  </si>
  <si>
    <t>JUEGO DE MACHUELOS DE  5/16''</t>
  </si>
  <si>
    <t>Juego de machuelos 3/8"</t>
  </si>
  <si>
    <t>JUEGO DE MACHUELOS  DE 3/8''</t>
  </si>
  <si>
    <t>Broca centro HSS #5</t>
  </si>
  <si>
    <t>BROCA CENTRO  (HSS #5)</t>
  </si>
  <si>
    <t>Juego de machuelos 1/8"</t>
  </si>
  <si>
    <t>JUEGO DE MACHUELOS  DE 1/8''</t>
  </si>
  <si>
    <t>Juego de machuelos 3/16"</t>
  </si>
  <si>
    <t>JUEGO DE MACHUELOS  DE 3/16''</t>
  </si>
  <si>
    <t>Juego de machuelos 5/32"</t>
  </si>
  <si>
    <t>JUEGO DE MACHUELOS  DE 5/32''</t>
  </si>
  <si>
    <t>Juego de machuelos 1/4"</t>
  </si>
  <si>
    <t>JUEGO DE MACHUELOS  DE 1/4''</t>
  </si>
  <si>
    <t>Broca centro HSS #4</t>
  </si>
  <si>
    <t>BROCA CENTRO (HSS #4)</t>
  </si>
  <si>
    <t>Broca centro HSS #3</t>
  </si>
  <si>
    <t>BROCA CENTRO (HSS #3)</t>
  </si>
  <si>
    <t>Broca centro HSS #2</t>
  </si>
  <si>
    <t>BROCA CENTRO (HSS #2)</t>
  </si>
  <si>
    <t>Broca centro HSS #1</t>
  </si>
  <si>
    <t>BROCA CENTRO (HSS #1)</t>
  </si>
  <si>
    <t>Juego de brocas 1/16–1/2"</t>
  </si>
  <si>
    <t>BROCAS Set (1/16–1/2")</t>
  </si>
  <si>
    <t>Broca de cobalto 7/64</t>
  </si>
  <si>
    <t>BROCA DE COBALTO DE 7/64</t>
  </si>
  <si>
    <t>Broca de cobalto 5/32</t>
  </si>
  <si>
    <t>BROCA DE COBALTO DE 5/32</t>
  </si>
  <si>
    <t>Broca de cobalto 1/8</t>
  </si>
  <si>
    <t>BROCA DE COBALTO DE 1/8</t>
  </si>
  <si>
    <t>Broca de cobalto 3/32</t>
  </si>
  <si>
    <t>BROCA DE COBALTO DE 3/32</t>
  </si>
  <si>
    <t>Broca de cobalto 1/16</t>
  </si>
  <si>
    <t>BROCA DE COBALTO DE 1/16</t>
  </si>
  <si>
    <t>Abrazaderas acero inoxidable 1"</t>
  </si>
  <si>
    <t>ABRAZADERAS ACERO INOXIDABLES 1"</t>
  </si>
  <si>
    <t>Alambre lockwire calibre .32</t>
  </si>
  <si>
    <t>ALAMBRE LOCKWIRE .32</t>
  </si>
  <si>
    <t>Puntas phillips Nº2</t>
  </si>
  <si>
    <t>PUNTAS PHILLIPS Nº2</t>
  </si>
  <si>
    <t>Agujas para máquina de coser (paquete x10)</t>
  </si>
  <si>
    <t>AGUJA PARA MAQUINA DE COSER (PAQUETE POR 10)</t>
  </si>
  <si>
    <t>Terminales de ojo aislante nylon rojo AWG 22-16</t>
  </si>
  <si>
    <t>TERMINALES DE OJO CON AISLANTE EN NYLON ROJO AWG 22-16, STUD 8</t>
  </si>
  <si>
    <t>Terminales de ojo aislante nylon azul AWG 16-14</t>
  </si>
  <si>
    <t>TERMINALES DE OJO CON AISLANTE EN NYLON AZUL AWG 16-14, STUD 8</t>
  </si>
  <si>
    <t>Cepillo de rueda de latón con vástago</t>
  </si>
  <si>
    <t xml:space="preserve">CEPILLOS DE RUEDA DE LATON CON VASTAGO PARA TALADRO </t>
  </si>
  <si>
    <t>UNICO VALOR</t>
  </si>
  <si>
    <t>SÓLO UNA COTIZACION</t>
  </si>
  <si>
    <t>Grapa de amarre acero inoxidable</t>
  </si>
  <si>
    <t>GRAPA DE AMARRE DE ACERO INOXIDABLE</t>
  </si>
  <si>
    <t>Rollo soldadura MIG sin gas</t>
  </si>
  <si>
    <t>ROLLO SOLDADURA MIG SIN GAS</t>
  </si>
  <si>
    <t>A-02-02-01-004-003-02</t>
  </si>
  <si>
    <t>BOMBAS, COMPRESORES, MOTORES DE FUERZA HIDRÁULICA Y MOTORES DE POTENCIA NEUMÁTICA Y VÁLVULAS Y SUS PARTES Y PIEZAS</t>
  </si>
  <si>
    <t>Válvulas paracaídas</t>
  </si>
  <si>
    <t>VÁLVULAS PARACAIDAS (PARACHUTES)</t>
  </si>
  <si>
    <t>Válvula reguladora de flujo bidireccional</t>
  </si>
  <si>
    <t>VÁLVULA REGULADORA DE FLUJO BIDIRECCIONAL</t>
  </si>
  <si>
    <t>SIN COTIZACIONES NI HISTÓRICO</t>
  </si>
  <si>
    <t xml:space="preserve">A-02-01-01-004-004-02 </t>
  </si>
  <si>
    <t>MÁQUINAS HERRAMIENTAS Y SUS PARTES, PIEZAS Y ACCESORIOS</t>
  </si>
  <si>
    <t>Pistola gravedad para pintar boquilla 1.6–1.7 mm</t>
  </si>
  <si>
    <t>PISTOLA POR GRAVEDAD PARA PINTAR BOQUILLA 1.6 MM - 1.7 MM</t>
  </si>
  <si>
    <t>A-02-02-01-004-004-02</t>
  </si>
  <si>
    <t>Pinza porta electrodo para soldador</t>
  </si>
  <si>
    <t>PINZA PORTA ELECTRODO PARA SOLDADOR</t>
  </si>
  <si>
    <t>Pinza porta maza para soldador</t>
  </si>
  <si>
    <t>PINZA PORTA MAZA PARA SOLDADOR</t>
  </si>
  <si>
    <t>A-02-02-01-004-006-03</t>
  </si>
  <si>
    <t>HILOS Y CABLES AISLADOS; CABLE DE FIBRA ÓPTICA</t>
  </si>
  <si>
    <t>Línea eléctrica con recubrimiento</t>
  </si>
  <si>
    <t>LINEA ELÉCTRICA CON RECUBRIMIENTO</t>
  </si>
  <si>
    <t>A-02-02-01-004-006-04</t>
  </si>
  <si>
    <t>ACUMULADORES, PILAS Y BATERÍAS PRIMARIAS Y SUS PARTES Y PIEZAS</t>
  </si>
  <si>
    <t>Baterías alcalinas AAA</t>
  </si>
  <si>
    <t>BATERIAS ALKALINA AAA</t>
  </si>
  <si>
    <t>Baterías alcalinas AA</t>
  </si>
  <si>
    <t>BATERIAS ALKALINA AA</t>
  </si>
  <si>
    <t>Batería equipo terrestre tipo 31H</t>
  </si>
  <si>
    <t>BATERÍA EQUIPO TERRESTRE DE APOYO AERONAUTICO TIPO 31H</t>
  </si>
  <si>
    <t>Batería equipo terrestre tipo 4D</t>
  </si>
  <si>
    <t>BATERÍA EQUIPO TERRESTRE DE APOYO AERONAUTICO TIPO 4D</t>
  </si>
  <si>
    <t>A-02-02-01-004-006-05</t>
  </si>
  <si>
    <t>LÁMPARAS ELÉCTRICAS DE INCANDESCENCIA O DESCARGA; LÁMPARAS DE ARCO, EQUIPO PARA ALUMBRADO ELÉCTRICO; SUS PARTES Y PIEZAS</t>
  </si>
  <si>
    <t>Bombillos LED 313</t>
  </si>
  <si>
    <t>BOMBILLOS LED 313</t>
  </si>
  <si>
    <t>NO SE COMPRÓ</t>
  </si>
  <si>
    <t>Bombillos LED 327</t>
  </si>
  <si>
    <t>BOMBILLOS LED 327</t>
  </si>
  <si>
    <t>Lámpara incandescente RT-3.25 Min Bayo 28V</t>
  </si>
  <si>
    <t>LAMP INCANDESCENT RT-3.25 MIN BAYO 28V</t>
  </si>
  <si>
    <t>Lámpara incandescente estándar</t>
  </si>
  <si>
    <t xml:space="preserve">LAMPARA INCANDESENTE </t>
  </si>
  <si>
    <t>Lámpara luz anticolisión</t>
  </si>
  <si>
    <t>LÁMPARA, LUZ ANTICOLISIÓN</t>
  </si>
  <si>
    <t>A-02-02-01-004-006-02</t>
  </si>
  <si>
    <t>APARATOS DE CONTROL ELÉCTRICO Y DISTRIBUCIÓN DE ELECTRICIDAD Y SUS PARTES Y PIEZAS</t>
  </si>
  <si>
    <t>Kit de fusibles automotriz surtido (250 piezas)</t>
  </si>
  <si>
    <t>KIT DE FUSIBLE PARA AUTOMOVIL (250 PIEZAS SURTIDOS)</t>
  </si>
  <si>
    <t>A-02-01-01-004-008-02</t>
  </si>
  <si>
    <t>INSTRUMENTOS Y APARATOS DE MEDICIÓN, VERIFICACIÓN, ANÁLISIS, DE NAVEGACIÓN Y PARA OTROS FINES (EXCEPTO INSTRUMENTOS ÓPTICOS); INSTRUMENTOS DE CONTROL DE PROCESOS INDUSTRIALES, SUS PARTES, PIEZAS Y ACCESORIOS</t>
  </si>
  <si>
    <t>Manómetro rango 6–160 PSI</t>
  </si>
  <si>
    <t>MANÓMETRO DE 6 A 160 PSI</t>
  </si>
  <si>
    <t>Equipo de prueba digital de temperatura para turbinas</t>
  </si>
  <si>
    <t>EQUIPO BARFIELD DIGITAL TURBINE TEMPERATURA TEST SET</t>
  </si>
  <si>
    <t>VERIFICAR PRECIO - CONFIRMAR QUE ESTE ES EL VALOR</t>
  </si>
  <si>
    <t>NO SE CONTRATO</t>
  </si>
  <si>
    <t> OK</t>
  </si>
  <si>
    <t>Escala de carga con panel solar</t>
  </si>
  <si>
    <t>ESCALA DE CARGA CON PANEL SOLAR</t>
  </si>
  <si>
    <t>A-02-01-01-004-004-02</t>
  </si>
  <si>
    <t>Extractor de tornillos universal</t>
  </si>
  <si>
    <t>SCREW EXTRACTOR FOR ALL SCREW TYPES</t>
  </si>
  <si>
    <t>$                                                                                                                        -</t>
  </si>
  <si>
    <t>VALOR TOTAL ESTIMADO</t>
  </si>
  <si>
    <t>Valor Total Estimado</t>
  </si>
  <si>
    <t>CON UNA SOLA COTIZACION - NO SE CONTRATO 2025</t>
  </si>
  <si>
    <t>SIN COTIZACION</t>
  </si>
  <si>
    <t>IPC 2023 / 9,28%</t>
  </si>
  <si>
    <t>IPC 2024 / 5,2%</t>
  </si>
  <si>
    <t>IPC 2025/5,1%</t>
  </si>
  <si>
    <t>SELLOS DE LOS ACTUADORES HIDRÁULICOS</t>
  </si>
  <si>
    <t>KIT</t>
  </si>
  <si>
    <t>REF ST-300, 568-240, U25-3.00-50B, 612-325-075, 574-239, 568-242</t>
  </si>
  <si>
    <t>HISTORICO 2024</t>
  </si>
  <si>
    <t>HISTORICO 2023</t>
  </si>
  <si>
    <t>DESCRIPCION</t>
  </si>
  <si>
    <t>OBSERVACION</t>
  </si>
  <si>
    <t>SE EXCLUYE DEL ANALISIS ECONÓMICO EL VALOR HISTÓRICO</t>
  </si>
  <si>
    <t>SE EXCLUYE DEL ANALISIS ECONÓMICO EL VALOR DE LA FUENTE 1</t>
  </si>
  <si>
    <t>SE EXCLUYE DEL ANALISIS ECONÓMICO EL VALOR DE LA FUENTE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</si>
</sst>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-&quot;$&quot;\ * #,##0.00_-;\-&quot;$&quot;\ * #,##0.00_-;_-&quot;$&quot;\ * &quot;-&quot;??_-;_-@_-"/>
    <numFmt numFmtId="167" formatCode="0.0%"/>
    <numFmt numFmtId="168" formatCode="_-&quot;$&quot;\ * #,##0_-;\-&quot;$&quot;\ * #,##0_-;_-&quot;$&quot;\ * &quot;-&quot;??_-;_-@_-"/>
    <numFmt numFmtId="169" formatCode="_-* #,##0.00_-;\-* #,##0.00_-;_-* &quot;-&quot;_-;_-@_-"/>
    <numFmt numFmtId="170" formatCode="_-* #,##0_-;\-* #,##0_-;_-* &quot;-&quot;??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8"/>
      <color theme="1"/>
      <name val="Arial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b/>
      <sz val="8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8"/>
      <color theme="1"/>
      <name val="Arial Narrow"/>
      <family val="2"/>
    </font>
    <font>
      <sz val="9"/>
      <color theme="1"/>
      <name val="Arial Narrow"/>
      <family val="2"/>
    </font>
    <font>
      <sz val="8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AC75D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</cellStyleXfs>
  <cellXfs count="382">
    <xf numFmtId="0" fontId="0" fillId="0" borderId="0" xfId="0"/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3" fontId="0" fillId="0" borderId="0" xfId="1" applyFont="1"/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43" fontId="0" fillId="0" borderId="2" xfId="1" applyFont="1" applyBorder="1"/>
    <xf numFmtId="0" fontId="5" fillId="3" borderId="5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vertical="center" wrapText="1"/>
    </xf>
    <xf numFmtId="43" fontId="9" fillId="7" borderId="2" xfId="4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10" fontId="0" fillId="0" borderId="0" xfId="3" applyNumberFormat="1" applyFont="1"/>
    <xf numFmtId="0" fontId="0" fillId="0" borderId="7" xfId="0" applyBorder="1"/>
    <xf numFmtId="0" fontId="0" fillId="0" borderId="7" xfId="0" applyBorder="1" applyAlignment="1">
      <alignment wrapText="1"/>
    </xf>
    <xf numFmtId="0" fontId="3" fillId="2" borderId="7" xfId="0" applyFont="1" applyFill="1" applyBorder="1" applyAlignment="1">
      <alignment horizontal="center" vertical="center" wrapText="1"/>
    </xf>
    <xf numFmtId="43" fontId="0" fillId="0" borderId="7" xfId="1" applyFont="1" applyBorder="1"/>
    <xf numFmtId="0" fontId="11" fillId="6" borderId="7" xfId="0" applyFont="1" applyFill="1" applyBorder="1" applyAlignment="1">
      <alignment horizontal="center" vertical="center" wrapText="1"/>
    </xf>
    <xf numFmtId="43" fontId="9" fillId="7" borderId="7" xfId="4" applyFont="1" applyFill="1" applyBorder="1" applyAlignment="1">
      <alignment horizontal="center" vertical="center" wrapText="1"/>
    </xf>
    <xf numFmtId="43" fontId="12" fillId="7" borderId="7" xfId="4" applyFont="1" applyFill="1" applyBorder="1" applyAlignment="1">
      <alignment horizontal="center" vertical="center" wrapText="1"/>
    </xf>
    <xf numFmtId="43" fontId="12" fillId="8" borderId="7" xfId="4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7" fontId="0" fillId="0" borderId="0" xfId="3" applyNumberFormat="1" applyFont="1"/>
    <xf numFmtId="0" fontId="13" fillId="7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vertical="center" wrapText="1"/>
    </xf>
    <xf numFmtId="0" fontId="0" fillId="7" borderId="2" xfId="0" applyFill="1" applyBorder="1"/>
    <xf numFmtId="0" fontId="0" fillId="7" borderId="2" xfId="0" applyFill="1" applyBorder="1" applyAlignment="1">
      <alignment wrapText="1"/>
    </xf>
    <xf numFmtId="168" fontId="14" fillId="7" borderId="2" xfId="0" applyNumberFormat="1" applyFont="1" applyFill="1" applyBorder="1"/>
    <xf numFmtId="168" fontId="0" fillId="7" borderId="2" xfId="0" applyNumberFormat="1" applyFill="1" applyBorder="1"/>
    <xf numFmtId="43" fontId="0" fillId="7" borderId="2" xfId="1" applyFont="1" applyFill="1" applyBorder="1"/>
    <xf numFmtId="0" fontId="1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Border="1" applyAlignment="1">
      <alignment wrapText="1"/>
    </xf>
    <xf numFmtId="0" fontId="14" fillId="0" borderId="2" xfId="0" applyFont="1" applyBorder="1"/>
    <xf numFmtId="0" fontId="15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justify" vertical="center"/>
    </xf>
    <xf numFmtId="0" fontId="16" fillId="0" borderId="2" xfId="0" applyFont="1" applyBorder="1" applyAlignment="1">
      <alignment horizontal="center" vertical="center" wrapText="1"/>
    </xf>
    <xf numFmtId="165" fontId="16" fillId="9" borderId="2" xfId="0" applyNumberFormat="1" applyFont="1" applyFill="1" applyBorder="1" applyAlignment="1">
      <alignment horizontal="center" vertical="center" wrapText="1"/>
    </xf>
    <xf numFmtId="166" fontId="0" fillId="0" borderId="2" xfId="5" applyFont="1" applyFill="1" applyBorder="1" applyAlignment="1">
      <alignment horizontal="center" vertical="center" wrapText="1"/>
    </xf>
    <xf numFmtId="166" fontId="8" fillId="0" borderId="2" xfId="6" applyNumberFormat="1" applyBorder="1" applyAlignment="1">
      <alignment horizontal="center" vertical="center"/>
    </xf>
    <xf numFmtId="168" fontId="14" fillId="0" borderId="2" xfId="6" applyNumberFormat="1" applyFont="1" applyBorder="1" applyAlignment="1">
      <alignment horizontal="center" vertical="center"/>
    </xf>
    <xf numFmtId="168" fontId="16" fillId="9" borderId="2" xfId="0" applyNumberFormat="1" applyFont="1" applyFill="1" applyBorder="1" applyAlignment="1">
      <alignment horizontal="center" vertical="center" wrapText="1"/>
    </xf>
    <xf numFmtId="169" fontId="16" fillId="6" borderId="2" xfId="0" applyNumberFormat="1" applyFont="1" applyFill="1" applyBorder="1" applyAlignment="1">
      <alignment horizontal="center" vertical="center" wrapText="1"/>
    </xf>
    <xf numFmtId="169" fontId="16" fillId="10" borderId="2" xfId="0" applyNumberFormat="1" applyFont="1" applyFill="1" applyBorder="1" applyAlignment="1">
      <alignment horizontal="center" vertical="center" wrapText="1"/>
    </xf>
    <xf numFmtId="164" fontId="17" fillId="6" borderId="2" xfId="0" applyNumberFormat="1" applyFont="1" applyFill="1" applyBorder="1" applyAlignment="1">
      <alignment horizontal="center" vertical="center" wrapText="1"/>
    </xf>
    <xf numFmtId="43" fontId="0" fillId="7" borderId="2" xfId="4" applyFont="1" applyFill="1" applyBorder="1" applyAlignment="1">
      <alignment vertical="center" wrapText="1"/>
    </xf>
    <xf numFmtId="169" fontId="17" fillId="6" borderId="2" xfId="2" applyNumberFormat="1" applyFont="1" applyFill="1" applyBorder="1" applyAlignment="1">
      <alignment vertical="center"/>
    </xf>
    <xf numFmtId="169" fontId="14" fillId="11" borderId="2" xfId="2" applyNumberFormat="1" applyFont="1" applyFill="1" applyBorder="1" applyAlignment="1">
      <alignment vertical="center"/>
    </xf>
    <xf numFmtId="169" fontId="17" fillId="8" borderId="2" xfId="2" applyNumberFormat="1" applyFont="1" applyFill="1" applyBorder="1" applyAlignment="1">
      <alignment vertical="center"/>
    </xf>
    <xf numFmtId="43" fontId="18" fillId="0" borderId="2" xfId="0" applyNumberFormat="1" applyFont="1" applyBorder="1" applyAlignment="1">
      <alignment horizontal="center" vertical="center"/>
    </xf>
    <xf numFmtId="169" fontId="17" fillId="12" borderId="2" xfId="2" applyNumberFormat="1" applyFont="1" applyFill="1" applyBorder="1" applyAlignment="1">
      <alignment vertical="center"/>
    </xf>
    <xf numFmtId="169" fontId="17" fillId="4" borderId="2" xfId="2" applyNumberFormat="1" applyFont="1" applyFill="1" applyBorder="1" applyAlignment="1">
      <alignment vertical="center"/>
    </xf>
    <xf numFmtId="9" fontId="17" fillId="4" borderId="2" xfId="3" applyFont="1" applyFill="1" applyBorder="1" applyAlignment="1">
      <alignment horizontal="center" vertical="center"/>
    </xf>
    <xf numFmtId="168" fontId="17" fillId="4" borderId="2" xfId="3" applyNumberFormat="1" applyFont="1" applyFill="1" applyBorder="1" applyAlignment="1">
      <alignment horizontal="center" vertical="center" wrapText="1"/>
    </xf>
    <xf numFmtId="168" fontId="16" fillId="13" borderId="2" xfId="0" applyNumberFormat="1" applyFont="1" applyFill="1" applyBorder="1" applyAlignment="1">
      <alignment horizontal="center" vertical="center" wrapText="1"/>
    </xf>
    <xf numFmtId="43" fontId="0" fillId="13" borderId="2" xfId="1" applyFont="1" applyFill="1" applyBorder="1"/>
    <xf numFmtId="0" fontId="0" fillId="13" borderId="0" xfId="0" applyFill="1"/>
    <xf numFmtId="169" fontId="16" fillId="11" borderId="2" xfId="0" applyNumberFormat="1" applyFont="1" applyFill="1" applyBorder="1" applyAlignment="1">
      <alignment horizontal="center" vertical="center" wrapText="1"/>
    </xf>
    <xf numFmtId="168" fontId="16" fillId="14" borderId="2" xfId="0" applyNumberFormat="1" applyFont="1" applyFill="1" applyBorder="1" applyAlignment="1">
      <alignment horizontal="center" vertical="center" wrapText="1"/>
    </xf>
    <xf numFmtId="0" fontId="0" fillId="14" borderId="2" xfId="0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65" fontId="16" fillId="14" borderId="2" xfId="0" applyNumberFormat="1" applyFont="1" applyFill="1" applyBorder="1" applyAlignment="1">
      <alignment horizontal="center" vertical="center" wrapText="1"/>
    </xf>
    <xf numFmtId="168" fontId="16" fillId="8" borderId="2" xfId="0" applyNumberFormat="1" applyFont="1" applyFill="1" applyBorder="1" applyAlignment="1">
      <alignment horizontal="center" vertical="center" wrapText="1"/>
    </xf>
    <xf numFmtId="169" fontId="16" fillId="15" borderId="2" xfId="0" applyNumberFormat="1" applyFont="1" applyFill="1" applyBorder="1" applyAlignment="1">
      <alignment horizontal="center" vertical="center" wrapText="1"/>
    </xf>
    <xf numFmtId="43" fontId="0" fillId="16" borderId="2" xfId="1" applyFont="1" applyFill="1" applyBorder="1" applyAlignment="1">
      <alignment vertical="center"/>
    </xf>
    <xf numFmtId="168" fontId="14" fillId="13" borderId="2" xfId="6" applyNumberFormat="1" applyFont="1" applyFill="1" applyBorder="1" applyAlignment="1">
      <alignment horizontal="center" vertical="center"/>
    </xf>
    <xf numFmtId="168" fontId="17" fillId="11" borderId="2" xfId="3" applyNumberFormat="1" applyFont="1" applyFill="1" applyBorder="1" applyAlignment="1">
      <alignment horizontal="center" vertical="center" wrapText="1"/>
    </xf>
    <xf numFmtId="168" fontId="14" fillId="0" borderId="2" xfId="0" applyNumberFormat="1" applyFont="1" applyBorder="1"/>
    <xf numFmtId="168" fontId="0" fillId="0" borderId="2" xfId="0" applyNumberFormat="1" applyBorder="1"/>
    <xf numFmtId="168" fontId="14" fillId="0" borderId="2" xfId="6" applyNumberFormat="1" applyFont="1" applyBorder="1" applyAlignment="1">
      <alignment horizontal="right" vertical="center"/>
    </xf>
    <xf numFmtId="168" fontId="16" fillId="9" borderId="2" xfId="0" applyNumberFormat="1" applyFont="1" applyFill="1" applyBorder="1" applyAlignment="1">
      <alignment horizontal="right" vertical="center" wrapText="1"/>
    </xf>
    <xf numFmtId="164" fontId="16" fillId="9" borderId="2" xfId="0" applyNumberFormat="1" applyFont="1" applyFill="1" applyBorder="1" applyAlignment="1">
      <alignment horizontal="right" vertical="center" wrapText="1"/>
    </xf>
    <xf numFmtId="169" fontId="16" fillId="9" borderId="2" xfId="0" applyNumberFormat="1" applyFont="1" applyFill="1" applyBorder="1" applyAlignment="1">
      <alignment horizontal="center" vertical="center" wrapText="1"/>
    </xf>
    <xf numFmtId="168" fontId="16" fillId="14" borderId="2" xfId="0" applyNumberFormat="1" applyFont="1" applyFill="1" applyBorder="1" applyAlignment="1">
      <alignment horizontal="right" vertical="center" wrapText="1"/>
    </xf>
    <xf numFmtId="164" fontId="16" fillId="4" borderId="2" xfId="0" applyNumberFormat="1" applyFont="1" applyFill="1" applyBorder="1" applyAlignment="1">
      <alignment horizontal="right" vertical="center" wrapText="1"/>
    </xf>
    <xf numFmtId="164" fontId="16" fillId="9" borderId="2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14" fillId="0" borderId="0" xfId="0" applyFont="1"/>
    <xf numFmtId="0" fontId="5" fillId="3" borderId="8" xfId="0" applyFont="1" applyFill="1" applyBorder="1" applyAlignment="1">
      <alignment horizontal="center" vertical="center" wrapText="1"/>
    </xf>
    <xf numFmtId="0" fontId="14" fillId="7" borderId="2" xfId="0" applyFont="1" applyFill="1" applyBorder="1"/>
    <xf numFmtId="166" fontId="14" fillId="0" borderId="2" xfId="6" applyNumberFormat="1" applyFont="1" applyBorder="1" applyAlignment="1">
      <alignment horizontal="center" vertical="center"/>
    </xf>
    <xf numFmtId="0" fontId="14" fillId="0" borderId="7" xfId="0" applyFont="1" applyBorder="1"/>
    <xf numFmtId="9" fontId="0" fillId="0" borderId="0" xfId="3" applyFont="1"/>
    <xf numFmtId="165" fontId="16" fillId="8" borderId="2" xfId="0" applyNumberFormat="1" applyFont="1" applyFill="1" applyBorder="1" applyAlignment="1">
      <alignment horizontal="center" vertical="center" wrapText="1"/>
    </xf>
    <xf numFmtId="0" fontId="0" fillId="17" borderId="0" xfId="0" applyFill="1"/>
    <xf numFmtId="0" fontId="15" fillId="13" borderId="2" xfId="0" applyFont="1" applyFill="1" applyBorder="1" applyAlignment="1">
      <alignment vertical="center" wrapText="1"/>
    </xf>
    <xf numFmtId="166" fontId="14" fillId="13" borderId="2" xfId="6" applyNumberFormat="1" applyFont="1" applyFill="1" applyBorder="1" applyAlignment="1">
      <alignment horizontal="center" vertical="center"/>
    </xf>
    <xf numFmtId="165" fontId="16" fillId="13" borderId="2" xfId="0" applyNumberFormat="1" applyFont="1" applyFill="1" applyBorder="1" applyAlignment="1">
      <alignment horizontal="center" vertical="center" wrapText="1"/>
    </xf>
    <xf numFmtId="169" fontId="16" fillId="13" borderId="2" xfId="0" applyNumberFormat="1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0" fillId="18" borderId="0" xfId="0" applyFill="1"/>
    <xf numFmtId="166" fontId="0" fillId="13" borderId="2" xfId="5" applyFont="1" applyFill="1" applyBorder="1" applyAlignment="1">
      <alignment horizontal="center" vertical="center" wrapText="1"/>
    </xf>
    <xf numFmtId="166" fontId="8" fillId="13" borderId="2" xfId="6" applyNumberForma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2" fillId="7" borderId="2" xfId="0" applyFont="1" applyFill="1" applyBorder="1"/>
    <xf numFmtId="0" fontId="2" fillId="7" borderId="2" xfId="0" applyFont="1" applyFill="1" applyBorder="1" applyAlignment="1">
      <alignment wrapText="1"/>
    </xf>
    <xf numFmtId="0" fontId="19" fillId="7" borderId="2" xfId="0" applyFont="1" applyFill="1" applyBorder="1"/>
    <xf numFmtId="43" fontId="2" fillId="7" borderId="2" xfId="1" applyFont="1" applyFill="1" applyBorder="1"/>
    <xf numFmtId="0" fontId="16" fillId="19" borderId="2" xfId="0" applyFont="1" applyFill="1" applyBorder="1" applyAlignment="1">
      <alignment horizontal="justify" vertical="center"/>
    </xf>
    <xf numFmtId="166" fontId="14" fillId="14" borderId="2" xfId="6" applyNumberFormat="1" applyFont="1" applyFill="1" applyBorder="1" applyAlignment="1">
      <alignment horizontal="center" vertical="center"/>
    </xf>
    <xf numFmtId="0" fontId="0" fillId="13" borderId="2" xfId="0" applyFill="1" applyBorder="1"/>
    <xf numFmtId="0" fontId="16" fillId="13" borderId="2" xfId="0" applyFont="1" applyFill="1" applyBorder="1" applyAlignment="1">
      <alignment horizontal="center" vertical="center"/>
    </xf>
    <xf numFmtId="0" fontId="16" fillId="13" borderId="2" xfId="0" applyFont="1" applyFill="1" applyBorder="1" applyAlignment="1">
      <alignment horizontal="justify" vertical="center"/>
    </xf>
    <xf numFmtId="0" fontId="16" fillId="13" borderId="2" xfId="0" applyFont="1" applyFill="1" applyBorder="1" applyAlignment="1">
      <alignment horizontal="center" vertical="center" wrapText="1"/>
    </xf>
    <xf numFmtId="166" fontId="0" fillId="11" borderId="2" xfId="5" applyFont="1" applyFill="1" applyBorder="1" applyAlignment="1">
      <alignment horizontal="center" vertical="center" wrapText="1"/>
    </xf>
    <xf numFmtId="166" fontId="8" fillId="11" borderId="2" xfId="6" applyNumberFormat="1" applyFill="1" applyBorder="1" applyAlignment="1">
      <alignment horizontal="center" vertical="center"/>
    </xf>
    <xf numFmtId="166" fontId="14" fillId="11" borderId="2" xfId="6" applyNumberFormat="1" applyFont="1" applyFill="1" applyBorder="1" applyAlignment="1">
      <alignment horizontal="center" vertical="center"/>
    </xf>
    <xf numFmtId="165" fontId="16" fillId="11" borderId="2" xfId="0" applyNumberFormat="1" applyFont="1" applyFill="1" applyBorder="1" applyAlignment="1">
      <alignment horizontal="center" vertical="center" wrapText="1"/>
    </xf>
    <xf numFmtId="43" fontId="0" fillId="11" borderId="2" xfId="1" applyFont="1" applyFill="1" applyBorder="1" applyAlignment="1">
      <alignment vertical="center"/>
    </xf>
    <xf numFmtId="0" fontId="0" fillId="11" borderId="0" xfId="0" applyFill="1"/>
    <xf numFmtId="0" fontId="14" fillId="11" borderId="0" xfId="0" applyFont="1" applyFill="1"/>
    <xf numFmtId="165" fontId="16" fillId="0" borderId="2" xfId="0" applyNumberFormat="1" applyFont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43" fontId="16" fillId="14" borderId="2" xfId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165" fontId="16" fillId="4" borderId="2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/>
    <xf numFmtId="165" fontId="16" fillId="20" borderId="2" xfId="0" applyNumberFormat="1" applyFont="1" applyFill="1" applyBorder="1" applyAlignment="1">
      <alignment horizontal="center" vertical="center" wrapText="1"/>
    </xf>
    <xf numFmtId="169" fontId="16" fillId="20" borderId="2" xfId="0" applyNumberFormat="1" applyFont="1" applyFill="1" applyBorder="1" applyAlignment="1">
      <alignment horizontal="center" vertical="center" wrapText="1"/>
    </xf>
    <xf numFmtId="43" fontId="0" fillId="20" borderId="2" xfId="1" applyFont="1" applyFill="1" applyBorder="1"/>
    <xf numFmtId="43" fontId="0" fillId="20" borderId="2" xfId="1" applyFont="1" applyFill="1" applyBorder="1" applyAlignment="1">
      <alignment vertical="center"/>
    </xf>
    <xf numFmtId="0" fontId="0" fillId="20" borderId="2" xfId="0" applyFill="1" applyBorder="1"/>
    <xf numFmtId="169" fontId="17" fillId="20" borderId="2" xfId="2" applyNumberFormat="1" applyFont="1" applyFill="1" applyBorder="1" applyAlignment="1">
      <alignment vertical="center"/>
    </xf>
    <xf numFmtId="169" fontId="14" fillId="20" borderId="2" xfId="2" applyNumberFormat="1" applyFont="1" applyFill="1" applyBorder="1" applyAlignment="1">
      <alignment vertical="center"/>
    </xf>
    <xf numFmtId="43" fontId="18" fillId="20" borderId="2" xfId="0" applyNumberFormat="1" applyFont="1" applyFill="1" applyBorder="1" applyAlignment="1">
      <alignment horizontal="center" vertical="center"/>
    </xf>
    <xf numFmtId="9" fontId="17" fillId="20" borderId="2" xfId="3" applyFont="1" applyFill="1" applyBorder="1" applyAlignment="1">
      <alignment horizontal="center" vertical="center"/>
    </xf>
    <xf numFmtId="168" fontId="17" fillId="20" borderId="2" xfId="3" applyNumberFormat="1" applyFont="1" applyFill="1" applyBorder="1" applyAlignment="1">
      <alignment horizontal="center" vertical="center" wrapText="1"/>
    </xf>
    <xf numFmtId="169" fontId="17" fillId="6" borderId="0" xfId="2" applyNumberFormat="1" applyFont="1" applyFill="1" applyBorder="1" applyAlignment="1">
      <alignment vertical="center"/>
    </xf>
    <xf numFmtId="0" fontId="13" fillId="5" borderId="2" xfId="0" applyFont="1" applyFill="1" applyBorder="1" applyAlignment="1">
      <alignment horizontal="center" vertical="center" wrapText="1"/>
    </xf>
    <xf numFmtId="0" fontId="0" fillId="13" borderId="0" xfId="0" applyFill="1" applyAlignment="1">
      <alignment vertical="center" wrapText="1"/>
    </xf>
    <xf numFmtId="43" fontId="0" fillId="21" borderId="2" xfId="1" applyFont="1" applyFill="1" applyBorder="1"/>
    <xf numFmtId="168" fontId="17" fillId="13" borderId="2" xfId="3" applyNumberFormat="1" applyFont="1" applyFill="1" applyBorder="1" applyAlignment="1">
      <alignment horizontal="center" vertical="center" wrapText="1"/>
    </xf>
    <xf numFmtId="0" fontId="16" fillId="21" borderId="2" xfId="0" applyFont="1" applyFill="1" applyBorder="1" applyAlignment="1">
      <alignment horizontal="center" vertical="center" wrapText="1"/>
    </xf>
    <xf numFmtId="0" fontId="16" fillId="21" borderId="2" xfId="0" applyFont="1" applyFill="1" applyBorder="1" applyAlignment="1">
      <alignment horizontal="center" vertical="center"/>
    </xf>
    <xf numFmtId="0" fontId="16" fillId="21" borderId="2" xfId="0" applyFont="1" applyFill="1" applyBorder="1" applyAlignment="1">
      <alignment horizontal="justify" vertical="center"/>
    </xf>
    <xf numFmtId="165" fontId="16" fillId="2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16" fillId="0" borderId="8" xfId="0" applyFont="1" applyBorder="1" applyAlignment="1">
      <alignment horizontal="center" vertical="center"/>
    </xf>
    <xf numFmtId="0" fontId="15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horizontal="justify" vertical="center"/>
    </xf>
    <xf numFmtId="0" fontId="16" fillId="0" borderId="11" xfId="0" applyFont="1" applyBorder="1" applyAlignment="1">
      <alignment horizontal="center" vertical="center" wrapText="1"/>
    </xf>
    <xf numFmtId="165" fontId="16" fillId="14" borderId="11" xfId="0" applyNumberFormat="1" applyFont="1" applyFill="1" applyBorder="1" applyAlignment="1">
      <alignment horizontal="center" vertical="center" wrapText="1"/>
    </xf>
    <xf numFmtId="43" fontId="0" fillId="16" borderId="0" xfId="1" applyFont="1" applyFill="1" applyAlignment="1">
      <alignment vertical="center"/>
    </xf>
    <xf numFmtId="169" fontId="17" fillId="4" borderId="12" xfId="2" applyNumberFormat="1" applyFont="1" applyFill="1" applyBorder="1" applyAlignment="1">
      <alignment vertical="center"/>
    </xf>
    <xf numFmtId="9" fontId="17" fillId="4" borderId="12" xfId="3" applyFont="1" applyFill="1" applyBorder="1" applyAlignment="1">
      <alignment horizontal="center" vertical="center"/>
    </xf>
    <xf numFmtId="168" fontId="17" fillId="11" borderId="12" xfId="3" applyNumberFormat="1" applyFont="1" applyFill="1" applyBorder="1" applyAlignment="1">
      <alignment horizontal="center" vertical="center" wrapText="1"/>
    </xf>
    <xf numFmtId="165" fontId="16" fillId="9" borderId="11" xfId="0" applyNumberFormat="1" applyFont="1" applyFill="1" applyBorder="1" applyAlignment="1">
      <alignment horizontal="center" vertical="center" wrapText="1"/>
    </xf>
    <xf numFmtId="165" fontId="16" fillId="13" borderId="11" xfId="0" applyNumberFormat="1" applyFont="1" applyFill="1" applyBorder="1" applyAlignment="1">
      <alignment horizontal="center" vertical="center" wrapText="1"/>
    </xf>
    <xf numFmtId="43" fontId="0" fillId="13" borderId="0" xfId="1" applyFont="1" applyFill="1"/>
    <xf numFmtId="168" fontId="17" fillId="4" borderId="12" xfId="3" applyNumberFormat="1" applyFont="1" applyFill="1" applyBorder="1" applyAlignment="1">
      <alignment horizontal="center" vertical="center" wrapText="1"/>
    </xf>
    <xf numFmtId="43" fontId="0" fillId="21" borderId="0" xfId="1" applyFont="1" applyFill="1"/>
    <xf numFmtId="0" fontId="2" fillId="7" borderId="13" xfId="0" applyFont="1" applyFill="1" applyBorder="1"/>
    <xf numFmtId="0" fontId="15" fillId="0" borderId="0" xfId="0" applyFont="1" applyAlignment="1">
      <alignment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justify" vertical="center"/>
    </xf>
    <xf numFmtId="0" fontId="16" fillId="0" borderId="1" xfId="0" applyFont="1" applyBorder="1" applyAlignment="1">
      <alignment horizontal="center" vertical="center" wrapText="1"/>
    </xf>
    <xf numFmtId="0" fontId="16" fillId="21" borderId="1" xfId="0" applyFont="1" applyFill="1" applyBorder="1" applyAlignment="1">
      <alignment horizontal="center" vertical="center" wrapText="1"/>
    </xf>
    <xf numFmtId="0" fontId="16" fillId="21" borderId="0" xfId="0" applyFont="1" applyFill="1" applyAlignment="1">
      <alignment horizontal="center" vertical="center" wrapText="1"/>
    </xf>
    <xf numFmtId="0" fontId="16" fillId="0" borderId="2" xfId="0" applyFont="1" applyBorder="1" applyAlignment="1">
      <alignment vertical="center"/>
    </xf>
    <xf numFmtId="0" fontId="3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horizontal="justify" vertical="center" wrapText="1"/>
    </xf>
    <xf numFmtId="0" fontId="0" fillId="0" borderId="13" xfId="0" applyBorder="1"/>
    <xf numFmtId="166" fontId="14" fillId="23" borderId="2" xfId="0" applyNumberFormat="1" applyFont="1" applyFill="1" applyBorder="1" applyAlignment="1">
      <alignment vertical="center"/>
    </xf>
    <xf numFmtId="165" fontId="14" fillId="23" borderId="2" xfId="0" applyNumberFormat="1" applyFont="1" applyFill="1" applyBorder="1" applyAlignment="1">
      <alignment vertical="center"/>
    </xf>
    <xf numFmtId="165" fontId="16" fillId="0" borderId="11" xfId="0" applyNumberFormat="1" applyFont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 wrapText="1"/>
    </xf>
    <xf numFmtId="165" fontId="16" fillId="21" borderId="2" xfId="0" applyNumberFormat="1" applyFont="1" applyFill="1" applyBorder="1" applyAlignment="1">
      <alignment horizontal="center" vertical="center" wrapText="1"/>
    </xf>
    <xf numFmtId="166" fontId="0" fillId="21" borderId="2" xfId="5" applyFont="1" applyFill="1" applyBorder="1" applyAlignment="1">
      <alignment horizontal="center" vertical="center" wrapText="1"/>
    </xf>
    <xf numFmtId="166" fontId="8" fillId="21" borderId="2" xfId="6" applyNumberFormat="1" applyFill="1" applyBorder="1" applyAlignment="1">
      <alignment horizontal="center" vertical="center"/>
    </xf>
    <xf numFmtId="43" fontId="0" fillId="11" borderId="2" xfId="1" applyFont="1" applyFill="1" applyBorder="1"/>
    <xf numFmtId="0" fontId="0" fillId="11" borderId="2" xfId="0" applyFill="1" applyBorder="1"/>
    <xf numFmtId="169" fontId="17" fillId="11" borderId="2" xfId="2" applyNumberFormat="1" applyFont="1" applyFill="1" applyBorder="1" applyAlignment="1">
      <alignment vertical="center"/>
    </xf>
    <xf numFmtId="43" fontId="18" fillId="11" borderId="2" xfId="0" applyNumberFormat="1" applyFont="1" applyFill="1" applyBorder="1" applyAlignment="1">
      <alignment horizontal="center" vertical="center"/>
    </xf>
    <xf numFmtId="9" fontId="17" fillId="11" borderId="2" xfId="3" applyFont="1" applyFill="1" applyBorder="1" applyAlignment="1">
      <alignment horizontal="center" vertical="center"/>
    </xf>
    <xf numFmtId="4" fontId="0" fillId="24" borderId="0" xfId="0" applyNumberFormat="1" applyFill="1"/>
    <xf numFmtId="0" fontId="13" fillId="17" borderId="2" xfId="0" applyFont="1" applyFill="1" applyBorder="1" applyAlignment="1">
      <alignment horizontal="center" vertical="center" wrapText="1"/>
    </xf>
    <xf numFmtId="0" fontId="15" fillId="17" borderId="2" xfId="0" applyFont="1" applyFill="1" applyBorder="1" applyAlignment="1">
      <alignment vertical="center" wrapText="1"/>
    </xf>
    <xf numFmtId="0" fontId="0" fillId="17" borderId="2" xfId="0" applyFill="1" applyBorder="1"/>
    <xf numFmtId="0" fontId="16" fillId="17" borderId="2" xfId="0" applyFont="1" applyFill="1" applyBorder="1" applyAlignment="1">
      <alignment horizontal="center" vertical="center"/>
    </xf>
    <xf numFmtId="0" fontId="16" fillId="17" borderId="2" xfId="0" applyFont="1" applyFill="1" applyBorder="1" applyAlignment="1">
      <alignment horizontal="justify" vertical="center"/>
    </xf>
    <xf numFmtId="0" fontId="16" fillId="17" borderId="2" xfId="0" applyFont="1" applyFill="1" applyBorder="1" applyAlignment="1">
      <alignment horizontal="center" vertical="center" wrapText="1"/>
    </xf>
    <xf numFmtId="165" fontId="16" fillId="17" borderId="2" xfId="0" applyNumberFormat="1" applyFont="1" applyFill="1" applyBorder="1" applyAlignment="1">
      <alignment horizontal="center" vertical="center" wrapText="1"/>
    </xf>
    <xf numFmtId="166" fontId="0" fillId="17" borderId="2" xfId="5" applyFont="1" applyFill="1" applyBorder="1" applyAlignment="1">
      <alignment horizontal="center" vertical="center" wrapText="1"/>
    </xf>
    <xf numFmtId="166" fontId="8" fillId="17" borderId="2" xfId="6" applyNumberFormat="1" applyFill="1" applyBorder="1" applyAlignment="1">
      <alignment horizontal="center" vertical="center"/>
    </xf>
    <xf numFmtId="166" fontId="14" fillId="17" borderId="2" xfId="6" applyNumberFormat="1" applyFont="1" applyFill="1" applyBorder="1" applyAlignment="1">
      <alignment horizontal="center" vertical="center"/>
    </xf>
    <xf numFmtId="169" fontId="16" fillId="17" borderId="2" xfId="0" applyNumberFormat="1" applyFont="1" applyFill="1" applyBorder="1" applyAlignment="1">
      <alignment horizontal="center" vertical="center" wrapText="1"/>
    </xf>
    <xf numFmtId="43" fontId="0" fillId="17" borderId="2" xfId="1" applyFont="1" applyFill="1" applyBorder="1"/>
    <xf numFmtId="43" fontId="0" fillId="17" borderId="2" xfId="1" applyFont="1" applyFill="1" applyBorder="1" applyAlignment="1">
      <alignment vertical="center"/>
    </xf>
    <xf numFmtId="164" fontId="17" fillId="17" borderId="2" xfId="0" applyNumberFormat="1" applyFont="1" applyFill="1" applyBorder="1" applyAlignment="1">
      <alignment horizontal="center" vertical="center" wrapText="1"/>
    </xf>
    <xf numFmtId="43" fontId="0" fillId="17" borderId="2" xfId="4" applyFont="1" applyFill="1" applyBorder="1" applyAlignment="1">
      <alignment vertical="center" wrapText="1"/>
    </xf>
    <xf numFmtId="169" fontId="17" fillId="17" borderId="2" xfId="2" applyNumberFormat="1" applyFont="1" applyFill="1" applyBorder="1" applyAlignment="1">
      <alignment vertical="center"/>
    </xf>
    <xf numFmtId="169" fontId="14" fillId="17" borderId="2" xfId="2" applyNumberFormat="1" applyFont="1" applyFill="1" applyBorder="1" applyAlignment="1">
      <alignment vertical="center"/>
    </xf>
    <xf numFmtId="43" fontId="18" fillId="17" borderId="2" xfId="0" applyNumberFormat="1" applyFont="1" applyFill="1" applyBorder="1" applyAlignment="1">
      <alignment horizontal="center" vertical="center"/>
    </xf>
    <xf numFmtId="9" fontId="17" fillId="17" borderId="2" xfId="3" applyFont="1" applyFill="1" applyBorder="1" applyAlignment="1">
      <alignment horizontal="center" vertical="center"/>
    </xf>
    <xf numFmtId="168" fontId="17" fillId="17" borderId="2" xfId="3" applyNumberFormat="1" applyFont="1" applyFill="1" applyBorder="1" applyAlignment="1">
      <alignment horizontal="center" vertical="center" wrapText="1"/>
    </xf>
    <xf numFmtId="9" fontId="0" fillId="17" borderId="0" xfId="3" applyFont="1" applyFill="1"/>
    <xf numFmtId="43" fontId="16" fillId="4" borderId="2" xfId="0" applyNumberFormat="1" applyFont="1" applyFill="1" applyBorder="1" applyAlignment="1">
      <alignment horizontal="center" vertical="center" wrapText="1"/>
    </xf>
    <xf numFmtId="0" fontId="15" fillId="15" borderId="2" xfId="0" applyFont="1" applyFill="1" applyBorder="1" applyAlignment="1">
      <alignment vertical="center" wrapText="1"/>
    </xf>
    <xf numFmtId="43" fontId="16" fillId="21" borderId="2" xfId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0" fillId="25" borderId="2" xfId="0" applyFill="1" applyBorder="1"/>
    <xf numFmtId="169" fontId="16" fillId="25" borderId="2" xfId="0" applyNumberFormat="1" applyFont="1" applyFill="1" applyBorder="1" applyAlignment="1">
      <alignment horizontal="center" vertical="center" wrapText="1"/>
    </xf>
    <xf numFmtId="43" fontId="0" fillId="25" borderId="2" xfId="1" applyFont="1" applyFill="1" applyBorder="1"/>
    <xf numFmtId="43" fontId="0" fillId="25" borderId="2" xfId="1" applyFont="1" applyFill="1" applyBorder="1" applyAlignment="1">
      <alignment vertical="center"/>
    </xf>
    <xf numFmtId="164" fontId="17" fillId="25" borderId="2" xfId="0" applyNumberFormat="1" applyFont="1" applyFill="1" applyBorder="1" applyAlignment="1">
      <alignment horizontal="center" vertical="center" wrapText="1"/>
    </xf>
    <xf numFmtId="43" fontId="0" fillId="25" borderId="2" xfId="4" applyFont="1" applyFill="1" applyBorder="1" applyAlignment="1">
      <alignment vertical="center" wrapText="1"/>
    </xf>
    <xf numFmtId="169" fontId="17" fillId="25" borderId="2" xfId="2" applyNumberFormat="1" applyFont="1" applyFill="1" applyBorder="1" applyAlignment="1">
      <alignment vertical="center"/>
    </xf>
    <xf numFmtId="169" fontId="14" fillId="25" borderId="2" xfId="2" applyNumberFormat="1" applyFont="1" applyFill="1" applyBorder="1" applyAlignment="1">
      <alignment vertical="center"/>
    </xf>
    <xf numFmtId="43" fontId="18" fillId="25" borderId="2" xfId="0" applyNumberFormat="1" applyFont="1" applyFill="1" applyBorder="1" applyAlignment="1">
      <alignment horizontal="center" vertical="center"/>
    </xf>
    <xf numFmtId="9" fontId="17" fillId="25" borderId="2" xfId="3" applyFont="1" applyFill="1" applyBorder="1" applyAlignment="1">
      <alignment horizontal="center" vertical="center"/>
    </xf>
    <xf numFmtId="168" fontId="17" fillId="25" borderId="2" xfId="3" applyNumberFormat="1" applyFont="1" applyFill="1" applyBorder="1" applyAlignment="1">
      <alignment horizontal="center" vertical="center" wrapText="1"/>
    </xf>
    <xf numFmtId="0" fontId="0" fillId="25" borderId="0" xfId="0" applyFill="1"/>
    <xf numFmtId="166" fontId="0" fillId="0" borderId="0" xfId="0" applyNumberFormat="1"/>
    <xf numFmtId="43" fontId="3" fillId="2" borderId="2" xfId="1" applyFont="1" applyFill="1" applyBorder="1" applyAlignment="1">
      <alignment horizontal="center" vertical="center" wrapText="1"/>
    </xf>
    <xf numFmtId="43" fontId="3" fillId="2" borderId="2" xfId="1" applyFont="1" applyFill="1" applyBorder="1" applyAlignment="1">
      <alignment vertical="center" wrapText="1"/>
    </xf>
    <xf numFmtId="43" fontId="3" fillId="4" borderId="2" xfId="1" applyFont="1" applyFill="1" applyBorder="1" applyAlignment="1">
      <alignment vertical="center" wrapText="1"/>
    </xf>
    <xf numFmtId="43" fontId="0" fillId="0" borderId="7" xfId="1" applyFont="1" applyBorder="1" applyAlignment="1">
      <alignment wrapText="1"/>
    </xf>
    <xf numFmtId="43" fontId="0" fillId="0" borderId="7" xfId="1" applyFont="1" applyBorder="1" applyAlignment="1">
      <alignment horizontal="center" vertical="center" wrapText="1"/>
    </xf>
    <xf numFmtId="43" fontId="3" fillId="2" borderId="7" xfId="1" applyFont="1" applyFill="1" applyBorder="1" applyAlignment="1">
      <alignment horizontal="center" vertical="center" wrapText="1"/>
    </xf>
    <xf numFmtId="43" fontId="6" fillId="7" borderId="2" xfId="1" applyFont="1" applyFill="1" applyBorder="1" applyAlignment="1">
      <alignment vertical="center" wrapText="1"/>
    </xf>
    <xf numFmtId="43" fontId="0" fillId="7" borderId="2" xfId="1" applyFont="1" applyFill="1" applyBorder="1" applyAlignment="1">
      <alignment wrapText="1"/>
    </xf>
    <xf numFmtId="43" fontId="14" fillId="7" borderId="2" xfId="1" applyFont="1" applyFill="1" applyBorder="1"/>
    <xf numFmtId="43" fontId="5" fillId="0" borderId="2" xfId="1" applyFont="1" applyBorder="1" applyAlignment="1">
      <alignment vertical="center" wrapText="1"/>
    </xf>
    <xf numFmtId="43" fontId="0" fillId="0" borderId="2" xfId="1" applyFont="1" applyBorder="1" applyAlignment="1">
      <alignment wrapText="1"/>
    </xf>
    <xf numFmtId="43" fontId="14" fillId="0" borderId="2" xfId="1" applyFont="1" applyBorder="1"/>
    <xf numFmtId="43" fontId="15" fillId="0" borderId="2" xfId="1" applyFont="1" applyBorder="1" applyAlignment="1">
      <alignment vertical="center" wrapText="1"/>
    </xf>
    <xf numFmtId="43" fontId="16" fillId="0" borderId="2" xfId="1" applyFont="1" applyBorder="1" applyAlignment="1">
      <alignment horizontal="center" vertical="center"/>
    </xf>
    <xf numFmtId="43" fontId="16" fillId="0" borderId="2" xfId="1" applyFont="1" applyBorder="1" applyAlignment="1">
      <alignment horizontal="justify" vertical="center"/>
    </xf>
    <xf numFmtId="43" fontId="16" fillId="0" borderId="2" xfId="1" applyFont="1" applyBorder="1" applyAlignment="1">
      <alignment horizontal="center" vertical="center" wrapText="1"/>
    </xf>
    <xf numFmtId="43" fontId="16" fillId="9" borderId="2" xfId="1" applyFont="1" applyFill="1" applyBorder="1" applyAlignment="1">
      <alignment horizontal="center" vertical="center" wrapText="1"/>
    </xf>
    <xf numFmtId="43" fontId="0" fillId="0" borderId="2" xfId="1" applyFont="1" applyFill="1" applyBorder="1" applyAlignment="1">
      <alignment horizontal="center" vertical="center" wrapText="1"/>
    </xf>
    <xf numFmtId="43" fontId="8" fillId="0" borderId="2" xfId="1" applyFont="1" applyBorder="1" applyAlignment="1">
      <alignment horizontal="center" vertical="center"/>
    </xf>
    <xf numFmtId="43" fontId="14" fillId="0" borderId="2" xfId="1" applyFont="1" applyBorder="1" applyAlignment="1">
      <alignment horizontal="center" vertical="center"/>
    </xf>
    <xf numFmtId="43" fontId="16" fillId="6" borderId="2" xfId="1" applyFont="1" applyFill="1" applyBorder="1" applyAlignment="1">
      <alignment horizontal="center" vertical="center" wrapText="1"/>
    </xf>
    <xf numFmtId="43" fontId="16" fillId="13" borderId="2" xfId="1" applyFont="1" applyFill="1" applyBorder="1" applyAlignment="1">
      <alignment horizontal="center" vertical="center" wrapText="1"/>
    </xf>
    <xf numFmtId="43" fontId="16" fillId="10" borderId="2" xfId="1" applyFont="1" applyFill="1" applyBorder="1" applyAlignment="1">
      <alignment horizontal="center" vertical="center" wrapText="1"/>
    </xf>
    <xf numFmtId="43" fontId="16" fillId="8" borderId="2" xfId="1" applyFont="1" applyFill="1" applyBorder="1" applyAlignment="1">
      <alignment horizontal="center" vertical="center" wrapText="1"/>
    </xf>
    <xf numFmtId="43" fontId="14" fillId="13" borderId="2" xfId="1" applyFont="1" applyFill="1" applyBorder="1" applyAlignment="1">
      <alignment horizontal="center" vertical="center"/>
    </xf>
    <xf numFmtId="43" fontId="16" fillId="11" borderId="2" xfId="1" applyFont="1" applyFill="1" applyBorder="1" applyAlignment="1">
      <alignment horizontal="center" vertical="center" wrapText="1"/>
    </xf>
    <xf numFmtId="43" fontId="14" fillId="0" borderId="2" xfId="1" applyFont="1" applyBorder="1" applyAlignment="1">
      <alignment horizontal="right" vertical="center"/>
    </xf>
    <xf numFmtId="43" fontId="16" fillId="9" borderId="2" xfId="1" applyFont="1" applyFill="1" applyBorder="1" applyAlignment="1">
      <alignment horizontal="right" vertical="center" wrapText="1"/>
    </xf>
    <xf numFmtId="43" fontId="16" fillId="14" borderId="2" xfId="1" applyFont="1" applyFill="1" applyBorder="1" applyAlignment="1">
      <alignment horizontal="right" vertical="center" wrapText="1"/>
    </xf>
    <xf numFmtId="43" fontId="16" fillId="4" borderId="2" xfId="1" applyFont="1" applyFill="1" applyBorder="1" applyAlignment="1">
      <alignment horizontal="right" vertical="center" wrapText="1"/>
    </xf>
    <xf numFmtId="43" fontId="0" fillId="0" borderId="0" xfId="1" applyFont="1" applyAlignment="1">
      <alignment wrapText="1"/>
    </xf>
    <xf numFmtId="43" fontId="14" fillId="0" borderId="0" xfId="1" applyFont="1"/>
    <xf numFmtId="43" fontId="14" fillId="0" borderId="7" xfId="1" applyFont="1" applyBorder="1"/>
    <xf numFmtId="43" fontId="15" fillId="17" borderId="2" xfId="1" applyFont="1" applyFill="1" applyBorder="1" applyAlignment="1">
      <alignment vertical="center" wrapText="1"/>
    </xf>
    <xf numFmtId="43" fontId="16" fillId="17" borderId="2" xfId="1" applyFont="1" applyFill="1" applyBorder="1" applyAlignment="1">
      <alignment horizontal="center" vertical="center"/>
    </xf>
    <xf numFmtId="43" fontId="16" fillId="17" borderId="2" xfId="1" applyFont="1" applyFill="1" applyBorder="1" applyAlignment="1">
      <alignment horizontal="justify" vertical="center"/>
    </xf>
    <xf numFmtId="43" fontId="16" fillId="17" borderId="2" xfId="1" applyFont="1" applyFill="1" applyBorder="1" applyAlignment="1">
      <alignment horizontal="center" vertical="center" wrapText="1"/>
    </xf>
    <xf numFmtId="43" fontId="0" fillId="17" borderId="2" xfId="1" applyFont="1" applyFill="1" applyBorder="1" applyAlignment="1">
      <alignment horizontal="center" vertical="center" wrapText="1"/>
    </xf>
    <xf numFmtId="43" fontId="8" fillId="17" borderId="2" xfId="1" applyFont="1" applyFill="1" applyBorder="1" applyAlignment="1">
      <alignment horizontal="center" vertical="center"/>
    </xf>
    <xf numFmtId="43" fontId="14" fillId="17" borderId="2" xfId="1" applyFont="1" applyFill="1" applyBorder="1" applyAlignment="1">
      <alignment horizontal="center" vertical="center"/>
    </xf>
    <xf numFmtId="43" fontId="15" fillId="25" borderId="2" xfId="1" applyFont="1" applyFill="1" applyBorder="1" applyAlignment="1">
      <alignment vertical="center" wrapText="1"/>
    </xf>
    <xf numFmtId="43" fontId="16" fillId="25" borderId="2" xfId="1" applyFont="1" applyFill="1" applyBorder="1" applyAlignment="1">
      <alignment horizontal="center" vertical="center"/>
    </xf>
    <xf numFmtId="43" fontId="16" fillId="25" borderId="2" xfId="1" applyFont="1" applyFill="1" applyBorder="1" applyAlignment="1">
      <alignment horizontal="justify" vertical="center"/>
    </xf>
    <xf numFmtId="43" fontId="16" fillId="25" borderId="2" xfId="1" applyFont="1" applyFill="1" applyBorder="1" applyAlignment="1">
      <alignment horizontal="center" vertical="center" wrapText="1"/>
    </xf>
    <xf numFmtId="43" fontId="0" fillId="25" borderId="2" xfId="1" applyFont="1" applyFill="1" applyBorder="1" applyAlignment="1">
      <alignment horizontal="center" vertical="center" wrapText="1"/>
    </xf>
    <xf numFmtId="43" fontId="8" fillId="25" borderId="2" xfId="1" applyFont="1" applyFill="1" applyBorder="1" applyAlignment="1">
      <alignment horizontal="center" vertical="center"/>
    </xf>
    <xf numFmtId="43" fontId="14" fillId="25" borderId="2" xfId="1" applyFont="1" applyFill="1" applyBorder="1" applyAlignment="1">
      <alignment horizontal="center" vertical="center"/>
    </xf>
    <xf numFmtId="43" fontId="15" fillId="13" borderId="2" xfId="1" applyFont="1" applyFill="1" applyBorder="1" applyAlignment="1">
      <alignment vertical="center" wrapText="1"/>
    </xf>
    <xf numFmtId="43" fontId="0" fillId="13" borderId="2" xfId="1" applyFont="1" applyFill="1" applyBorder="1" applyAlignment="1">
      <alignment horizontal="center" vertical="center" wrapText="1"/>
    </xf>
    <xf numFmtId="43" fontId="8" fillId="13" borderId="2" xfId="1" applyFont="1" applyFill="1" applyBorder="1" applyAlignment="1">
      <alignment horizontal="center" vertical="center"/>
    </xf>
    <xf numFmtId="43" fontId="6" fillId="7" borderId="2" xfId="1" applyFont="1" applyFill="1" applyBorder="1" applyAlignment="1">
      <alignment horizontal="center" vertical="center" wrapText="1"/>
    </xf>
    <xf numFmtId="43" fontId="2" fillId="7" borderId="2" xfId="1" applyFont="1" applyFill="1" applyBorder="1" applyAlignment="1">
      <alignment wrapText="1"/>
    </xf>
    <xf numFmtId="43" fontId="19" fillId="7" borderId="2" xfId="1" applyFont="1" applyFill="1" applyBorder="1"/>
    <xf numFmtId="43" fontId="16" fillId="19" borderId="2" xfId="1" applyFont="1" applyFill="1" applyBorder="1" applyAlignment="1">
      <alignment horizontal="justify" vertical="center"/>
    </xf>
    <xf numFmtId="43" fontId="14" fillId="14" borderId="2" xfId="1" applyFont="1" applyFill="1" applyBorder="1" applyAlignment="1">
      <alignment horizontal="center" vertical="center"/>
    </xf>
    <xf numFmtId="43" fontId="16" fillId="13" borderId="2" xfId="1" applyFont="1" applyFill="1" applyBorder="1" applyAlignment="1">
      <alignment horizontal="center" vertical="center"/>
    </xf>
    <xf numFmtId="43" fontId="16" fillId="13" borderId="2" xfId="1" applyFont="1" applyFill="1" applyBorder="1" applyAlignment="1">
      <alignment horizontal="justify" vertical="center"/>
    </xf>
    <xf numFmtId="43" fontId="0" fillId="11" borderId="2" xfId="1" applyFont="1" applyFill="1" applyBorder="1" applyAlignment="1">
      <alignment horizontal="center" vertical="center" wrapText="1"/>
    </xf>
    <xf numFmtId="43" fontId="8" fillId="11" borderId="2" xfId="1" applyFont="1" applyFill="1" applyBorder="1" applyAlignment="1">
      <alignment horizontal="center" vertical="center"/>
    </xf>
    <xf numFmtId="43" fontId="14" fillId="11" borderId="2" xfId="1" applyFont="1" applyFill="1" applyBorder="1" applyAlignment="1">
      <alignment horizontal="center" vertical="center"/>
    </xf>
    <xf numFmtId="43" fontId="0" fillId="11" borderId="0" xfId="1" applyFont="1" applyFill="1"/>
    <xf numFmtId="43" fontId="14" fillId="11" borderId="0" xfId="1" applyFont="1" applyFill="1"/>
    <xf numFmtId="43" fontId="16" fillId="4" borderId="2" xfId="1" applyFont="1" applyFill="1" applyBorder="1" applyAlignment="1">
      <alignment horizontal="center" vertical="center" wrapText="1"/>
    </xf>
    <xf numFmtId="43" fontId="13" fillId="0" borderId="2" xfId="1" applyFont="1" applyBorder="1" applyAlignment="1">
      <alignment vertical="center" wrapText="1"/>
    </xf>
    <xf numFmtId="43" fontId="16" fillId="20" borderId="2" xfId="1" applyFont="1" applyFill="1" applyBorder="1" applyAlignment="1">
      <alignment horizontal="center" vertical="center" wrapText="1"/>
    </xf>
    <xf numFmtId="43" fontId="15" fillId="15" borderId="2" xfId="1" applyFont="1" applyFill="1" applyBorder="1" applyAlignment="1">
      <alignment vertical="center" wrapText="1"/>
    </xf>
    <xf numFmtId="43" fontId="16" fillId="21" borderId="2" xfId="1" applyFont="1" applyFill="1" applyBorder="1" applyAlignment="1">
      <alignment horizontal="center" vertical="center"/>
    </xf>
    <xf numFmtId="43" fontId="16" fillId="21" borderId="2" xfId="1" applyFont="1" applyFill="1" applyBorder="1" applyAlignment="1">
      <alignment horizontal="justify" vertical="center"/>
    </xf>
    <xf numFmtId="43" fontId="16" fillId="22" borderId="2" xfId="1" applyFont="1" applyFill="1" applyBorder="1" applyAlignment="1">
      <alignment horizontal="center" vertical="center" wrapText="1"/>
    </xf>
    <xf numFmtId="43" fontId="5" fillId="0" borderId="10" xfId="1" applyFont="1" applyBorder="1" applyAlignment="1">
      <alignment vertical="center" wrapText="1"/>
    </xf>
    <xf numFmtId="43" fontId="16" fillId="0" borderId="8" xfId="1" applyFont="1" applyBorder="1" applyAlignment="1">
      <alignment horizontal="center" vertical="center"/>
    </xf>
    <xf numFmtId="43" fontId="15" fillId="0" borderId="10" xfId="1" applyFont="1" applyBorder="1" applyAlignment="1">
      <alignment vertical="center" wrapText="1"/>
    </xf>
    <xf numFmtId="43" fontId="16" fillId="0" borderId="11" xfId="1" applyFont="1" applyBorder="1" applyAlignment="1">
      <alignment horizontal="justify" vertical="center"/>
    </xf>
    <xf numFmtId="43" fontId="16" fillId="0" borderId="11" xfId="1" applyFont="1" applyBorder="1" applyAlignment="1">
      <alignment horizontal="center" vertical="center" wrapText="1"/>
    </xf>
    <xf numFmtId="43" fontId="16" fillId="14" borderId="11" xfId="1" applyFont="1" applyFill="1" applyBorder="1" applyAlignment="1">
      <alignment horizontal="center" vertical="center" wrapText="1"/>
    </xf>
    <xf numFmtId="43" fontId="16" fillId="9" borderId="11" xfId="1" applyFont="1" applyFill="1" applyBorder="1" applyAlignment="1">
      <alignment horizontal="center" vertical="center" wrapText="1"/>
    </xf>
    <xf numFmtId="43" fontId="16" fillId="13" borderId="11" xfId="1" applyFont="1" applyFill="1" applyBorder="1" applyAlignment="1">
      <alignment horizontal="center" vertical="center" wrapText="1"/>
    </xf>
    <xf numFmtId="43" fontId="0" fillId="0" borderId="0" xfId="1" applyFont="1" applyAlignment="1">
      <alignment vertical="center"/>
    </xf>
    <xf numFmtId="43" fontId="2" fillId="7" borderId="13" xfId="1" applyFont="1" applyFill="1" applyBorder="1"/>
    <xf numFmtId="43" fontId="15" fillId="0" borderId="0" xfId="1" applyFont="1" applyAlignment="1">
      <alignment vertical="center" wrapText="1"/>
    </xf>
    <xf numFmtId="43" fontId="16" fillId="0" borderId="5" xfId="1" applyFont="1" applyBorder="1" applyAlignment="1">
      <alignment horizontal="center" vertical="center"/>
    </xf>
    <xf numFmtId="43" fontId="16" fillId="0" borderId="1" xfId="1" applyFont="1" applyBorder="1" applyAlignment="1">
      <alignment horizontal="justify" vertical="center"/>
    </xf>
    <xf numFmtId="43" fontId="16" fillId="0" borderId="1" xfId="1" applyFont="1" applyBorder="1" applyAlignment="1">
      <alignment horizontal="center" vertical="center" wrapText="1"/>
    </xf>
    <xf numFmtId="43" fontId="16" fillId="21" borderId="1" xfId="1" applyFont="1" applyFill="1" applyBorder="1" applyAlignment="1">
      <alignment horizontal="center" vertical="center" wrapText="1"/>
    </xf>
    <xf numFmtId="43" fontId="16" fillId="21" borderId="0" xfId="1" applyFont="1" applyFill="1" applyAlignment="1">
      <alignment horizontal="center" vertical="center" wrapText="1"/>
    </xf>
    <xf numFmtId="43" fontId="16" fillId="0" borderId="2" xfId="1" applyFont="1" applyBorder="1" applyAlignment="1">
      <alignment vertical="center"/>
    </xf>
    <xf numFmtId="43" fontId="3" fillId="0" borderId="2" xfId="1" applyFont="1" applyBorder="1" applyAlignment="1">
      <alignment horizontal="justify" vertical="center"/>
    </xf>
    <xf numFmtId="43" fontId="3" fillId="0" borderId="2" xfId="1" applyFont="1" applyBorder="1" applyAlignment="1">
      <alignment horizontal="justify" vertical="center" wrapText="1"/>
    </xf>
    <xf numFmtId="43" fontId="0" fillId="0" borderId="13" xfId="1" applyFont="1" applyBorder="1"/>
    <xf numFmtId="43" fontId="14" fillId="23" borderId="2" xfId="1" applyFont="1" applyFill="1" applyBorder="1" applyAlignment="1">
      <alignment vertical="center"/>
    </xf>
    <xf numFmtId="170" fontId="0" fillId="0" borderId="0" xfId="1" applyNumberFormat="1" applyFont="1" applyAlignment="1"/>
    <xf numFmtId="170" fontId="13" fillId="13" borderId="2" xfId="1" applyNumberFormat="1" applyFont="1" applyFill="1" applyBorder="1" applyAlignment="1"/>
    <xf numFmtId="170" fontId="5" fillId="3" borderId="2" xfId="1" applyNumberFormat="1" applyFont="1" applyFill="1" applyBorder="1" applyAlignment="1"/>
    <xf numFmtId="170" fontId="5" fillId="3" borderId="7" xfId="1" applyNumberFormat="1" applyFont="1" applyFill="1" applyBorder="1" applyAlignment="1"/>
    <xf numFmtId="170" fontId="13" fillId="7" borderId="2" xfId="1" applyNumberFormat="1" applyFont="1" applyFill="1" applyBorder="1" applyAlignment="1">
      <alignment wrapText="1"/>
    </xf>
    <xf numFmtId="170" fontId="13" fillId="0" borderId="2" xfId="1" applyNumberFormat="1" applyFont="1" applyBorder="1" applyAlignment="1">
      <alignment wrapText="1"/>
    </xf>
    <xf numFmtId="170" fontId="5" fillId="3" borderId="5" xfId="1" applyNumberFormat="1" applyFont="1" applyFill="1" applyBorder="1" applyAlignment="1"/>
    <xf numFmtId="170" fontId="13" fillId="17" borderId="2" xfId="1" applyNumberFormat="1" applyFont="1" applyFill="1" applyBorder="1" applyAlignment="1">
      <alignment wrapText="1"/>
    </xf>
    <xf numFmtId="170" fontId="13" fillId="25" borderId="2" xfId="1" applyNumberFormat="1" applyFont="1" applyFill="1" applyBorder="1" applyAlignment="1">
      <alignment wrapText="1"/>
    </xf>
    <xf numFmtId="170" fontId="6" fillId="7" borderId="2" xfId="1" applyNumberFormat="1" applyFont="1" applyFill="1" applyBorder="1" applyAlignment="1">
      <alignment wrapText="1"/>
    </xf>
    <xf numFmtId="170" fontId="13" fillId="5" borderId="2" xfId="1" applyNumberFormat="1" applyFont="1" applyFill="1" applyBorder="1" applyAlignment="1">
      <alignment wrapText="1"/>
    </xf>
    <xf numFmtId="170" fontId="16" fillId="0" borderId="2" xfId="1" applyNumberFormat="1" applyFont="1" applyBorder="1" applyAlignment="1"/>
    <xf numFmtId="170" fontId="5" fillId="3" borderId="8" xfId="1" applyNumberFormat="1" applyFont="1" applyFill="1" applyBorder="1" applyAlignment="1"/>
    <xf numFmtId="170" fontId="13" fillId="0" borderId="0" xfId="1" applyNumberFormat="1" applyFont="1" applyAlignment="1">
      <alignment wrapText="1"/>
    </xf>
    <xf numFmtId="170" fontId="16" fillId="0" borderId="8" xfId="1" applyNumberFormat="1" applyFont="1" applyBorder="1" applyAlignment="1"/>
    <xf numFmtId="170" fontId="5" fillId="3" borderId="3" xfId="1" applyNumberFormat="1" applyFont="1" applyFill="1" applyBorder="1" applyAlignment="1"/>
    <xf numFmtId="0" fontId="6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43" fontId="5" fillId="3" borderId="2" xfId="1" applyFont="1" applyFill="1" applyBorder="1" applyAlignment="1">
      <alignment vertical="center" wrapText="1"/>
    </xf>
    <xf numFmtId="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3" fontId="3" fillId="4" borderId="2" xfId="1" applyFont="1" applyFill="1" applyBorder="1" applyAlignment="1">
      <alignment horizontal="center" vertical="center" wrapText="1"/>
    </xf>
    <xf numFmtId="43" fontId="10" fillId="7" borderId="2" xfId="4" applyFont="1" applyFill="1" applyBorder="1" applyAlignment="1">
      <alignment horizontal="center" vertical="center" wrapText="1"/>
    </xf>
    <xf numFmtId="43" fontId="10" fillId="7" borderId="7" xfId="4" applyFont="1" applyFill="1" applyBorder="1" applyAlignment="1">
      <alignment horizontal="center" vertical="center" wrapText="1"/>
    </xf>
    <xf numFmtId="43" fontId="3" fillId="4" borderId="7" xfId="1" applyFont="1" applyFill="1" applyBorder="1" applyAlignment="1">
      <alignment horizontal="center" vertical="center" wrapText="1"/>
    </xf>
    <xf numFmtId="170" fontId="5" fillId="3" borderId="7" xfId="1" applyNumberFormat="1" applyFont="1" applyFill="1" applyBorder="1" applyAlignment="1"/>
    <xf numFmtId="170" fontId="5" fillId="3" borderId="14" xfId="1" applyNumberFormat="1" applyFont="1" applyFill="1" applyBorder="1" applyAlignment="1"/>
    <xf numFmtId="0" fontId="5" fillId="3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3" fontId="5" fillId="3" borderId="7" xfId="1" applyFont="1" applyFill="1" applyBorder="1" applyAlignment="1">
      <alignment vertical="center" wrapText="1"/>
    </xf>
    <xf numFmtId="43" fontId="3" fillId="2" borderId="2" xfId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43" fontId="5" fillId="3" borderId="5" xfId="1" applyFont="1" applyFill="1" applyBorder="1" applyAlignment="1">
      <alignment vertical="center" wrapText="1"/>
    </xf>
    <xf numFmtId="4" fontId="13" fillId="7" borderId="3" xfId="0" applyNumberFormat="1" applyFont="1" applyFill="1" applyBorder="1" applyAlignment="1">
      <alignment horizontal="center" vertical="center" wrapText="1"/>
    </xf>
    <xf numFmtId="4" fontId="13" fillId="7" borderId="5" xfId="0" applyNumberFormat="1" applyFont="1" applyFill="1" applyBorder="1" applyAlignment="1">
      <alignment horizontal="center" vertical="center" wrapText="1"/>
    </xf>
    <xf numFmtId="4" fontId="13" fillId="7" borderId="8" xfId="0" applyNumberFormat="1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4" fontId="13" fillId="0" borderId="8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4" fontId="13" fillId="0" borderId="4" xfId="0" applyNumberFormat="1" applyFont="1" applyBorder="1" applyAlignment="1">
      <alignment horizontal="center" vertical="center" wrapText="1"/>
    </xf>
    <xf numFmtId="4" fontId="13" fillId="0" borderId="6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43" fontId="5" fillId="3" borderId="8" xfId="1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43" fontId="5" fillId="3" borderId="3" xfId="1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7">
    <cellStyle name="Millares" xfId="1" builtinId="3"/>
    <cellStyle name="Millares [0]" xfId="2" builtinId="6"/>
    <cellStyle name="Millares 2" xfId="4" xr:uid="{E55F543A-C494-40A7-98E0-9FDEF1AC2DED}"/>
    <cellStyle name="Moneda 2" xfId="5" xr:uid="{65DBC4B6-BCC7-4497-AC2E-553C45184C75}"/>
    <cellStyle name="Normal" xfId="0" builtinId="0"/>
    <cellStyle name="Normal 2 2" xfId="6" xr:uid="{CD16C347-11B5-4569-956A-1FED9BF5E5CF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219</xdr:row>
      <xdr:rowOff>47625</xdr:rowOff>
    </xdr:from>
    <xdr:to>
      <xdr:col>43</xdr:col>
      <xdr:colOff>278130</xdr:colOff>
      <xdr:row>234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05B902-2B59-44EB-BC55-0F1313F489B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26150" y="49739550"/>
          <a:ext cx="5612130" cy="2800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F3156-5D4A-4511-B778-FD47664D311C}">
  <dimension ref="B2:AJ396"/>
  <sheetViews>
    <sheetView tabSelected="1" workbookViewId="0">
      <selection activeCell="F1" sqref="F1:Q1048576"/>
    </sheetView>
  </sheetViews>
  <sheetFormatPr defaultColWidth="11.42578125" defaultRowHeight="15"/>
  <cols>
    <col min="1" max="1" width="5" customWidth="1"/>
    <col min="2" max="2" width="17.7109375" customWidth="1"/>
    <col min="3" max="3" width="20" customWidth="1"/>
    <col min="4" max="4" width="5" customWidth="1"/>
    <col min="5" max="5" width="4.85546875" style="316" customWidth="1"/>
    <col min="6" max="6" width="37.85546875" customWidth="1"/>
    <col min="7" max="9" width="0" hidden="1" customWidth="1"/>
    <col min="10" max="10" width="5.42578125" hidden="1" customWidth="1"/>
    <col min="11" max="11" width="24" hidden="1" customWidth="1"/>
    <col min="12" max="12" width="10.140625" style="1" hidden="1" customWidth="1"/>
    <col min="13" max="13" width="14" hidden="1" customWidth="1"/>
    <col min="14" max="14" width="6.140625" hidden="1" customWidth="1"/>
    <col min="15" max="15" width="17.7109375" hidden="1" customWidth="1"/>
    <col min="16" max="16" width="15" style="89" customWidth="1"/>
    <col min="17" max="17" width="14.42578125" customWidth="1"/>
    <col min="18" max="18" width="15.28515625" customWidth="1"/>
    <col min="19" max="19" width="13" customWidth="1"/>
    <col min="20" max="20" width="13.7109375" hidden="1" customWidth="1"/>
    <col min="21" max="21" width="15" hidden="1" customWidth="1"/>
    <col min="22" max="22" width="12.140625" style="4" hidden="1" customWidth="1"/>
    <col min="23" max="23" width="13.7109375" style="4" hidden="1" customWidth="1"/>
    <col min="24" max="24" width="7" style="4" hidden="1" customWidth="1"/>
    <col min="25" max="25" width="2.28515625" hidden="1" customWidth="1"/>
    <col min="26" max="26" width="14.85546875" hidden="1" customWidth="1"/>
    <col min="27" max="27" width="16.28515625" hidden="1" customWidth="1"/>
    <col min="28" max="28" width="14.28515625" hidden="1" customWidth="1"/>
    <col min="29" max="29" width="11.42578125" hidden="1" customWidth="1"/>
    <col min="30" max="31" width="13.28515625" hidden="1" customWidth="1"/>
    <col min="32" max="32" width="13.7109375" hidden="1" customWidth="1"/>
    <col min="33" max="33" width="15.28515625" hidden="1" customWidth="1"/>
    <col min="34" max="34" width="11.42578125" hidden="1" customWidth="1"/>
    <col min="35" max="35" width="16.85546875" hidden="1" customWidth="1"/>
    <col min="36" max="36" width="41.5703125" customWidth="1"/>
  </cols>
  <sheetData>
    <row r="2" spans="2:36" ht="25.5" customHeight="1">
      <c r="M2" s="2"/>
      <c r="N2" s="2"/>
      <c r="O2" s="2"/>
      <c r="P2" s="2"/>
      <c r="Q2" s="2"/>
      <c r="R2" s="3"/>
    </row>
    <row r="3" spans="2:36" ht="14.25" hidden="1" customHeight="1">
      <c r="B3" s="345" t="s">
        <v>0</v>
      </c>
      <c r="C3" s="9" t="s">
        <v>1</v>
      </c>
      <c r="D3" s="347" t="s">
        <v>2</v>
      </c>
      <c r="E3" s="318"/>
      <c r="F3" s="336" t="s">
        <v>3</v>
      </c>
      <c r="G3" s="13"/>
      <c r="H3" s="13"/>
      <c r="I3" s="13"/>
      <c r="J3" s="350" t="s">
        <v>4</v>
      </c>
      <c r="K3" s="350" t="s">
        <v>5</v>
      </c>
      <c r="L3" s="350" t="s">
        <v>6</v>
      </c>
      <c r="M3" s="227" t="s">
        <v>7</v>
      </c>
      <c r="N3" s="227"/>
      <c r="O3" s="227"/>
      <c r="P3" s="339"/>
      <c r="Q3" s="339"/>
      <c r="R3" s="339"/>
      <c r="S3" s="226"/>
      <c r="T3" s="12"/>
      <c r="U3" s="12"/>
      <c r="V3" s="13"/>
      <c r="W3" s="13"/>
      <c r="X3" s="13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2:36" ht="38.25" customHeight="1">
      <c r="B4" s="346"/>
      <c r="C4" s="14" t="s">
        <v>8</v>
      </c>
      <c r="D4" s="348"/>
      <c r="E4" s="343" t="s">
        <v>9</v>
      </c>
      <c r="F4" s="336"/>
      <c r="G4" s="13"/>
      <c r="H4" s="13"/>
      <c r="I4" s="13"/>
      <c r="J4" s="350"/>
      <c r="K4" s="350"/>
      <c r="L4" s="350"/>
      <c r="M4" s="227"/>
      <c r="N4" s="227"/>
      <c r="O4" s="227"/>
      <c r="P4" s="228" t="s">
        <v>10</v>
      </c>
      <c r="Q4" s="226" t="s">
        <v>11</v>
      </c>
      <c r="R4" s="226" t="s">
        <v>12</v>
      </c>
      <c r="S4" s="226" t="s">
        <v>13</v>
      </c>
      <c r="T4" s="16" t="s">
        <v>14</v>
      </c>
      <c r="U4" s="16" t="s">
        <v>15</v>
      </c>
      <c r="V4" s="16" t="s">
        <v>14</v>
      </c>
      <c r="W4" s="16" t="s">
        <v>15</v>
      </c>
      <c r="X4" s="13"/>
      <c r="Y4" s="10"/>
      <c r="Z4" s="17"/>
      <c r="AA4" s="18" t="s">
        <v>16</v>
      </c>
      <c r="AB4" s="19"/>
      <c r="AC4" s="19"/>
      <c r="AD4" s="19"/>
      <c r="AE4" s="19"/>
      <c r="AF4" s="19"/>
      <c r="AG4" s="19"/>
      <c r="AH4" s="19"/>
      <c r="AI4" s="340" t="s">
        <v>17</v>
      </c>
    </row>
    <row r="5" spans="2:36" ht="75" customHeight="1">
      <c r="B5" s="346"/>
      <c r="C5" s="14"/>
      <c r="D5" s="348"/>
      <c r="E5" s="344"/>
      <c r="F5" s="349"/>
      <c r="G5" s="24"/>
      <c r="H5" s="24"/>
      <c r="I5" s="24"/>
      <c r="J5" s="24"/>
      <c r="K5" s="24"/>
      <c r="L5" s="229"/>
      <c r="M5" s="230" t="s">
        <v>18</v>
      </c>
      <c r="N5" s="342" t="s">
        <v>10</v>
      </c>
      <c r="O5" s="342"/>
      <c r="P5" s="342"/>
      <c r="Q5" s="231" t="s">
        <v>7</v>
      </c>
      <c r="R5" s="231" t="s">
        <v>7</v>
      </c>
      <c r="S5" s="231" t="s">
        <v>7</v>
      </c>
      <c r="T5" s="23" t="s">
        <v>7</v>
      </c>
      <c r="U5" s="23" t="s">
        <v>7</v>
      </c>
      <c r="V5" s="24"/>
      <c r="W5" s="24"/>
      <c r="X5" s="24"/>
      <c r="Y5" s="21"/>
      <c r="Z5" s="25" t="s">
        <v>19</v>
      </c>
      <c r="AA5" s="26" t="s">
        <v>20</v>
      </c>
      <c r="AB5" s="27" t="s">
        <v>21</v>
      </c>
      <c r="AC5" s="27" t="s">
        <v>22</v>
      </c>
      <c r="AD5" s="28" t="s">
        <v>23</v>
      </c>
      <c r="AE5" s="29" t="s">
        <v>14</v>
      </c>
      <c r="AF5" s="27" t="s">
        <v>24</v>
      </c>
      <c r="AG5" s="27" t="s">
        <v>25</v>
      </c>
      <c r="AH5" s="27" t="s">
        <v>26</v>
      </c>
      <c r="AI5" s="341"/>
    </row>
    <row r="6" spans="2:36" ht="25.5" customHeight="1">
      <c r="B6" s="337">
        <v>7428477.3700000001</v>
      </c>
      <c r="C6" s="338" t="s">
        <v>27</v>
      </c>
      <c r="D6" s="338">
        <v>10</v>
      </c>
      <c r="E6" s="320"/>
      <c r="F6" s="232" t="s">
        <v>28</v>
      </c>
      <c r="G6" s="38"/>
      <c r="H6" s="38"/>
      <c r="I6" s="38"/>
      <c r="J6" s="38"/>
      <c r="K6" s="38"/>
      <c r="L6" s="233"/>
      <c r="M6" s="38"/>
      <c r="N6" s="38"/>
      <c r="O6" s="38"/>
      <c r="P6" s="234"/>
      <c r="Q6" s="38"/>
      <c r="R6" s="38"/>
      <c r="S6" s="38"/>
      <c r="T6" s="34"/>
      <c r="U6" s="34"/>
      <c r="V6" s="38"/>
      <c r="W6" s="38"/>
      <c r="X6" s="38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</row>
    <row r="7" spans="2:36" ht="17.25" customHeight="1">
      <c r="B7" s="337"/>
      <c r="C7" s="338"/>
      <c r="D7" s="338"/>
      <c r="E7" s="321"/>
      <c r="F7" s="235" t="s">
        <v>6</v>
      </c>
      <c r="G7" s="13"/>
      <c r="H7" s="13"/>
      <c r="I7" s="13"/>
      <c r="J7" s="13"/>
      <c r="K7" s="13"/>
      <c r="L7" s="236"/>
      <c r="M7" s="13"/>
      <c r="N7" s="13"/>
      <c r="O7" s="13"/>
      <c r="P7" s="237"/>
      <c r="Q7" s="13"/>
      <c r="R7" s="13"/>
      <c r="S7" s="13"/>
      <c r="T7" s="10"/>
      <c r="U7" s="10"/>
      <c r="V7" s="13"/>
      <c r="W7" s="13"/>
      <c r="X7" s="13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</row>
    <row r="8" spans="2:36" ht="12" customHeight="1">
      <c r="B8" s="337"/>
      <c r="C8" s="338"/>
      <c r="D8" s="338"/>
      <c r="E8" s="321">
        <v>1</v>
      </c>
      <c r="F8" s="238" t="s">
        <v>29</v>
      </c>
      <c r="G8" s="13"/>
      <c r="H8" s="13"/>
      <c r="I8" s="13"/>
      <c r="J8" s="239">
        <v>1</v>
      </c>
      <c r="K8" s="240" t="s">
        <v>30</v>
      </c>
      <c r="L8" s="241" t="s">
        <v>29</v>
      </c>
      <c r="M8" s="242">
        <v>10115</v>
      </c>
      <c r="N8" s="243">
        <v>12000</v>
      </c>
      <c r="O8" s="244">
        <f>N8*19%</f>
        <v>2280</v>
      </c>
      <c r="P8" s="245">
        <f>N8+O8</f>
        <v>14280</v>
      </c>
      <c r="Q8" s="242">
        <v>11781</v>
      </c>
      <c r="R8" s="242">
        <f>(Z8*5.1%)+Z8</f>
        <v>12256.762000000001</v>
      </c>
      <c r="S8" s="246">
        <f t="shared" ref="S8:S19" si="0">AB8</f>
        <v>12773</v>
      </c>
      <c r="T8" s="53">
        <f t="shared" ref="T8:T19" si="1">AE8</f>
        <v>12685.093177419976</v>
      </c>
      <c r="U8" s="52">
        <f>ROUND(T8,0)</f>
        <v>12685</v>
      </c>
      <c r="V8" s="13">
        <f>M8/1.19</f>
        <v>8500</v>
      </c>
      <c r="W8" s="13"/>
      <c r="X8" s="13"/>
      <c r="Y8" s="10"/>
      <c r="Z8" s="54">
        <v>11662</v>
      </c>
      <c r="AA8" s="55">
        <v>5925.01</v>
      </c>
      <c r="AB8" s="56">
        <f>+ROUND(AVERAGE(P8,Q8,R8),0)</f>
        <v>12773</v>
      </c>
      <c r="AC8" s="57">
        <f>+ROUND(MEDIAN(P8,Q8,R8),0)</f>
        <v>12257</v>
      </c>
      <c r="AD8" s="58">
        <f>+ROUND(GEOMEAN(P8,Q8,R8),0)</f>
        <v>12728</v>
      </c>
      <c r="AE8" s="59">
        <f>HARMEAN(P8,Q8,R8)</f>
        <v>12685.093177419976</v>
      </c>
      <c r="AF8" s="60">
        <f>+ROUND(MIN(P8,Q8,R8),0)</f>
        <v>11781</v>
      </c>
      <c r="AG8" s="61">
        <f>+ROUND(_xlfn.STDEV.S(P8,Q8,R8),2)</f>
        <v>1326.95</v>
      </c>
      <c r="AH8" s="62">
        <f>+ROUND(AG8/AB8,2)</f>
        <v>0.1</v>
      </c>
      <c r="AI8" s="63" t="str">
        <f>IF(AND(AH8&lt;=50%),"MEDIA ARMONICA","PROMEDIO  ")</f>
        <v>MEDIA ARMONICA</v>
      </c>
    </row>
    <row r="9" spans="2:36" ht="12" customHeight="1">
      <c r="B9" s="337"/>
      <c r="C9" s="338"/>
      <c r="D9" s="338"/>
      <c r="E9" s="321">
        <v>2</v>
      </c>
      <c r="F9" s="238" t="s">
        <v>31</v>
      </c>
      <c r="G9" s="13"/>
      <c r="H9" s="13"/>
      <c r="I9" s="13"/>
      <c r="J9" s="239">
        <v>2</v>
      </c>
      <c r="K9" s="240" t="s">
        <v>32</v>
      </c>
      <c r="L9" s="241" t="s">
        <v>31</v>
      </c>
      <c r="M9" s="242">
        <v>14280</v>
      </c>
      <c r="N9" s="243">
        <v>14000</v>
      </c>
      <c r="O9" s="244">
        <f t="shared" ref="O9:O19" si="2">N9*19%</f>
        <v>2660</v>
      </c>
      <c r="P9" s="245">
        <f t="shared" ref="P9:P19" si="3">N9+O9</f>
        <v>16660</v>
      </c>
      <c r="Q9" s="242">
        <v>13744.5</v>
      </c>
      <c r="R9" s="242">
        <f>(Z9*5.1%)+Z9</f>
        <v>14226.335999999999</v>
      </c>
      <c r="S9" s="246">
        <f t="shared" si="0"/>
        <v>14877</v>
      </c>
      <c r="T9" s="53">
        <f t="shared" si="1"/>
        <v>14773.045187925305</v>
      </c>
      <c r="U9" s="52">
        <f t="shared" ref="U9:U16" si="4">ROUND(T9,0)</f>
        <v>14773</v>
      </c>
      <c r="V9" s="13">
        <f>M9/1.19</f>
        <v>12000</v>
      </c>
      <c r="W9" s="13"/>
      <c r="X9" s="13"/>
      <c r="Y9" s="10"/>
      <c r="Z9" s="54">
        <v>13536</v>
      </c>
      <c r="AA9" s="55">
        <v>6821.08</v>
      </c>
      <c r="AB9" s="56">
        <f>+ROUND(AVERAGE(P9,Q9,R9),0)</f>
        <v>14877</v>
      </c>
      <c r="AC9" s="57">
        <f>+ROUND(MEDIAN(P9,Q9,R9),0)</f>
        <v>14226</v>
      </c>
      <c r="AD9" s="58">
        <f>+ROUND(GEOMEAN(P9,Q9,R9),0)</f>
        <v>14824</v>
      </c>
      <c r="AE9" s="59">
        <f>HARMEAN(P9,Q9,R9)</f>
        <v>14773.045187925305</v>
      </c>
      <c r="AF9" s="60">
        <f>+ROUND(MIN(P9,Q9,R9),0)</f>
        <v>13745</v>
      </c>
      <c r="AG9" s="61">
        <f>+ROUND(_xlfn.STDEV.S(P9,Q9,R9),2)</f>
        <v>1562.85</v>
      </c>
      <c r="AH9" s="62">
        <f t="shared" ref="AH9:AH18" si="5">+ROUND(AG9/AB9,2)</f>
        <v>0.11</v>
      </c>
      <c r="AI9" s="63" t="str">
        <f t="shared" ref="AI9:AI19" si="6">IF(AND(AH9&lt;=50%),"MEDIA ARMONICA","PROMEDIO  ")</f>
        <v>MEDIA ARMONICA</v>
      </c>
    </row>
    <row r="10" spans="2:36" ht="12" customHeight="1">
      <c r="B10" s="337"/>
      <c r="C10" s="338"/>
      <c r="D10" s="338"/>
      <c r="E10" s="321">
        <v>3</v>
      </c>
      <c r="F10" s="238" t="s">
        <v>33</v>
      </c>
      <c r="G10" s="13"/>
      <c r="H10" s="13"/>
      <c r="I10" s="13"/>
      <c r="J10" s="239">
        <v>3</v>
      </c>
      <c r="K10" s="240" t="s">
        <v>34</v>
      </c>
      <c r="L10" s="241" t="s">
        <v>33</v>
      </c>
      <c r="M10" s="242">
        <v>142800</v>
      </c>
      <c r="N10" s="243">
        <v>92000</v>
      </c>
      <c r="O10" s="244">
        <f t="shared" si="2"/>
        <v>17480</v>
      </c>
      <c r="P10" s="245">
        <f t="shared" si="3"/>
        <v>109480</v>
      </c>
      <c r="Q10" s="242">
        <v>98175</v>
      </c>
      <c r="R10" s="242">
        <f t="shared" ref="R10:R17" si="7">(Z10*5.1%)+Z10</f>
        <v>108434.823</v>
      </c>
      <c r="S10" s="246">
        <f t="shared" si="0"/>
        <v>105363</v>
      </c>
      <c r="T10" s="53">
        <f t="shared" si="1"/>
        <v>105107.85406595583</v>
      </c>
      <c r="U10" s="52">
        <f t="shared" si="4"/>
        <v>105108</v>
      </c>
      <c r="V10" s="13"/>
      <c r="W10" s="13"/>
      <c r="X10" s="13"/>
      <c r="Y10" s="10"/>
      <c r="Z10" s="54">
        <v>103173</v>
      </c>
      <c r="AA10" s="55">
        <v>51835.21</v>
      </c>
      <c r="AB10" s="56">
        <f>+ROUND(AVERAGE(P10,Q10,R10),0)</f>
        <v>105363</v>
      </c>
      <c r="AC10" s="57">
        <f>+ROUND(MEDIAN(P10,Q10,R10),0)</f>
        <v>108435</v>
      </c>
      <c r="AD10" s="58">
        <f>+ROUND(GEOMEAN(P10,Q10,R10),0)</f>
        <v>105237</v>
      </c>
      <c r="AE10" s="59">
        <f>HARMEAN(P10,Q10,R10)</f>
        <v>105107.85406595583</v>
      </c>
      <c r="AF10" s="60">
        <f>+ROUND(MIN(P10,Q10,R10),0)</f>
        <v>98175</v>
      </c>
      <c r="AG10" s="61">
        <f>+ROUND(_xlfn.STDEV.S(P10,Q10,R10),2)</f>
        <v>6247.12</v>
      </c>
      <c r="AH10" s="62">
        <f t="shared" si="5"/>
        <v>0.06</v>
      </c>
      <c r="AI10" s="63" t="str">
        <f t="shared" si="6"/>
        <v>MEDIA ARMONICA</v>
      </c>
    </row>
    <row r="11" spans="2:36" ht="12" customHeight="1">
      <c r="B11" s="337"/>
      <c r="C11" s="338"/>
      <c r="D11" s="338"/>
      <c r="E11" s="321">
        <v>4</v>
      </c>
      <c r="F11" s="238" t="s">
        <v>35</v>
      </c>
      <c r="G11" s="13"/>
      <c r="H11" s="13"/>
      <c r="I11" s="13"/>
      <c r="J11" s="239">
        <v>4</v>
      </c>
      <c r="K11" s="240" t="s">
        <v>36</v>
      </c>
      <c r="L11" s="241" t="s">
        <v>35</v>
      </c>
      <c r="M11" s="242">
        <v>133875</v>
      </c>
      <c r="N11" s="243">
        <v>92000</v>
      </c>
      <c r="O11" s="244">
        <f t="shared" si="2"/>
        <v>17480</v>
      </c>
      <c r="P11" s="245">
        <f t="shared" si="3"/>
        <v>109480</v>
      </c>
      <c r="Q11" s="242">
        <v>107992.5</v>
      </c>
      <c r="R11" s="242">
        <f t="shared" si="7"/>
        <v>137200.693</v>
      </c>
      <c r="S11" s="246">
        <f t="shared" si="0"/>
        <v>118224</v>
      </c>
      <c r="T11" s="53">
        <f t="shared" si="1"/>
        <v>116810.67765711377</v>
      </c>
      <c r="U11" s="52">
        <f t="shared" si="4"/>
        <v>116811</v>
      </c>
      <c r="V11" s="13"/>
      <c r="W11" s="13"/>
      <c r="X11" s="13"/>
      <c r="Y11" s="10"/>
      <c r="Z11" s="54">
        <v>130543</v>
      </c>
      <c r="AA11" s="55">
        <v>66563.839999999997</v>
      </c>
      <c r="AB11" s="56">
        <f>+ROUND(AVERAGE(P11,Q11,R11),0)</f>
        <v>118224</v>
      </c>
      <c r="AC11" s="57">
        <f>+ROUND(MEDIAN(P11,Q11,R11),0)</f>
        <v>109480</v>
      </c>
      <c r="AD11" s="58">
        <f>+ROUND(GEOMEAN(P11,Q11,R11),0)</f>
        <v>117497</v>
      </c>
      <c r="AE11" s="59">
        <f>HARMEAN(P11,Q11,R11)</f>
        <v>116810.67765711377</v>
      </c>
      <c r="AF11" s="60">
        <f>+ROUND(MIN(P11,Q11,R11),0)</f>
        <v>107993</v>
      </c>
      <c r="AG11" s="61">
        <f>+ROUND(_xlfn.STDEV.S(P11,Q11,R11),2)</f>
        <v>16450.78</v>
      </c>
      <c r="AH11" s="62">
        <f t="shared" si="5"/>
        <v>0.14000000000000001</v>
      </c>
      <c r="AI11" s="63" t="str">
        <f>IF(AND(AH11&lt;=50%),"MEDIA ARMONICA","PROMEDIO  ")</f>
        <v>MEDIA ARMONICA</v>
      </c>
    </row>
    <row r="12" spans="2:36" ht="12" customHeight="1">
      <c r="B12" s="337"/>
      <c r="C12" s="338"/>
      <c r="D12" s="338"/>
      <c r="E12" s="321">
        <v>5</v>
      </c>
      <c r="F12" s="238" t="s">
        <v>37</v>
      </c>
      <c r="G12" s="13"/>
      <c r="H12" s="13"/>
      <c r="I12" s="13"/>
      <c r="J12" s="239">
        <v>5</v>
      </c>
      <c r="K12" s="240" t="s">
        <v>38</v>
      </c>
      <c r="L12" s="241" t="s">
        <v>37</v>
      </c>
      <c r="M12" s="242">
        <v>7735</v>
      </c>
      <c r="N12" s="243">
        <v>7000</v>
      </c>
      <c r="O12" s="244">
        <f t="shared" si="2"/>
        <v>1330</v>
      </c>
      <c r="P12" s="245">
        <f t="shared" si="3"/>
        <v>8330</v>
      </c>
      <c r="Q12" s="242">
        <v>4908.75</v>
      </c>
      <c r="R12" s="242">
        <f t="shared" si="7"/>
        <v>8317.6139999999996</v>
      </c>
      <c r="S12" s="246">
        <f t="shared" si="0"/>
        <v>7185</v>
      </c>
      <c r="T12" s="53">
        <f t="shared" si="1"/>
        <v>6756.8685163407608</v>
      </c>
      <c r="U12" s="52">
        <f t="shared" si="4"/>
        <v>6757</v>
      </c>
      <c r="V12" s="13"/>
      <c r="W12" s="13"/>
      <c r="X12" s="13"/>
      <c r="Y12" s="10"/>
      <c r="Z12" s="54">
        <v>7914</v>
      </c>
      <c r="AA12" s="55">
        <v>4035.29</v>
      </c>
      <c r="AB12" s="56">
        <f>+ROUND(AVERAGE(P12,Q12,R12),0)</f>
        <v>7185</v>
      </c>
      <c r="AC12" s="57">
        <f>+ROUND(MEDIAN(P12,Q12,R12),0)</f>
        <v>8318</v>
      </c>
      <c r="AD12" s="58">
        <f>+ROUND(GEOMEAN(P12,Q12,R12),0)</f>
        <v>6980</v>
      </c>
      <c r="AE12" s="59">
        <f>HARMEAN(P12,Q12,R12)</f>
        <v>6756.8685163407608</v>
      </c>
      <c r="AF12" s="60">
        <f>+ROUND(MIN(P12,Q12,R12),0)</f>
        <v>4909</v>
      </c>
      <c r="AG12" s="61">
        <f>+ROUND(_xlfn.STDEV.S(P12,Q12,R12),2)</f>
        <v>1971.69</v>
      </c>
      <c r="AH12" s="62">
        <f t="shared" si="5"/>
        <v>0.27</v>
      </c>
      <c r="AI12" s="63" t="str">
        <f t="shared" si="6"/>
        <v>MEDIA ARMONICA</v>
      </c>
    </row>
    <row r="13" spans="2:36" ht="12" customHeight="1">
      <c r="B13" s="337"/>
      <c r="C13" s="338"/>
      <c r="D13" s="338"/>
      <c r="E13" s="321">
        <v>6</v>
      </c>
      <c r="F13" s="238" t="s">
        <v>39</v>
      </c>
      <c r="G13" s="13"/>
      <c r="H13" s="13"/>
      <c r="I13" s="13"/>
      <c r="J13" s="239">
        <v>6</v>
      </c>
      <c r="K13" s="240" t="s">
        <v>40</v>
      </c>
      <c r="L13" s="241" t="s">
        <v>39</v>
      </c>
      <c r="M13" s="242">
        <v>8925</v>
      </c>
      <c r="N13" s="243">
        <v>7000</v>
      </c>
      <c r="O13" s="244">
        <f t="shared" si="2"/>
        <v>1330</v>
      </c>
      <c r="P13" s="245">
        <f t="shared" si="3"/>
        <v>8330</v>
      </c>
      <c r="Q13" s="242">
        <v>4908.75</v>
      </c>
      <c r="R13" s="247">
        <f t="shared" si="7"/>
        <v>84546.644</v>
      </c>
      <c r="S13" s="246">
        <f t="shared" si="0"/>
        <v>6619</v>
      </c>
      <c r="T13" s="53">
        <f t="shared" si="1"/>
        <v>6177.3033707865161</v>
      </c>
      <c r="U13" s="52">
        <f t="shared" si="4"/>
        <v>6177</v>
      </c>
      <c r="V13" s="65" t="s">
        <v>41</v>
      </c>
      <c r="W13" s="13"/>
      <c r="X13" s="13"/>
      <c r="Y13" s="10"/>
      <c r="Z13" s="54">
        <v>80444</v>
      </c>
      <c r="AA13" s="55">
        <v>40492.129999999997</v>
      </c>
      <c r="AB13" s="56">
        <f>+ROUND(AVERAGE(P13,Q13),0)</f>
        <v>6619</v>
      </c>
      <c r="AC13" s="57">
        <f>+ROUND(MEDIAN(P13,Q13),0)</f>
        <v>6619</v>
      </c>
      <c r="AD13" s="58">
        <f>+ROUND(GEOMEAN(P13,Q13),0)</f>
        <v>6395</v>
      </c>
      <c r="AE13" s="59">
        <f>HARMEAN(P13,Q13)</f>
        <v>6177.3033707865161</v>
      </c>
      <c r="AF13" s="60">
        <f>+ROUND(MIN(P13,Q13),0)</f>
        <v>4909</v>
      </c>
      <c r="AG13" s="61">
        <f>+ROUND(_xlfn.STDEV.S(P13,Q13),2)</f>
        <v>2419.19</v>
      </c>
      <c r="AH13" s="62">
        <f>+ROUND(AG13/AB13,2)</f>
        <v>0.37</v>
      </c>
      <c r="AI13" s="63" t="str">
        <f t="shared" si="6"/>
        <v>MEDIA ARMONICA</v>
      </c>
      <c r="AJ13" s="66" t="s">
        <v>41</v>
      </c>
    </row>
    <row r="14" spans="2:36" ht="12" customHeight="1">
      <c r="B14" s="337"/>
      <c r="C14" s="338"/>
      <c r="D14" s="338"/>
      <c r="E14" s="321">
        <v>7</v>
      </c>
      <c r="F14" s="238" t="s">
        <v>42</v>
      </c>
      <c r="G14" s="13"/>
      <c r="H14" s="13"/>
      <c r="I14" s="13"/>
      <c r="J14" s="239">
        <v>7</v>
      </c>
      <c r="K14" s="240" t="s">
        <v>43</v>
      </c>
      <c r="L14" s="241" t="s">
        <v>42</v>
      </c>
      <c r="M14" s="242">
        <v>7735</v>
      </c>
      <c r="N14" s="243">
        <v>7000</v>
      </c>
      <c r="O14" s="244">
        <f t="shared" si="2"/>
        <v>1330</v>
      </c>
      <c r="P14" s="245">
        <f t="shared" si="3"/>
        <v>8330</v>
      </c>
      <c r="Q14" s="242">
        <v>3927</v>
      </c>
      <c r="R14" s="242">
        <f t="shared" si="7"/>
        <v>8379.6229999999996</v>
      </c>
      <c r="S14" s="246">
        <f t="shared" si="0"/>
        <v>6879</v>
      </c>
      <c r="T14" s="53">
        <f t="shared" si="1"/>
        <v>6072.4756814083858</v>
      </c>
      <c r="U14" s="52">
        <f t="shared" si="4"/>
        <v>6072</v>
      </c>
      <c r="V14" s="13"/>
      <c r="W14" s="13"/>
      <c r="X14" s="13"/>
      <c r="Y14" s="10"/>
      <c r="Z14" s="54">
        <v>7973</v>
      </c>
      <c r="AA14" s="55">
        <v>4069.8</v>
      </c>
      <c r="AB14" s="56">
        <f>+ROUND(AVERAGE(P14,Q14,R14),0)</f>
        <v>6879</v>
      </c>
      <c r="AC14" s="57">
        <f>+ROUND(MEDIAN(P14,Q14,R14),0)</f>
        <v>8330</v>
      </c>
      <c r="AD14" s="58">
        <f>+ROUND(GEOMEAN(P14,Q14,R14),0)</f>
        <v>6496</v>
      </c>
      <c r="AE14" s="59">
        <f>HARMEAN(P14,Q14,R14)</f>
        <v>6072.4756814083858</v>
      </c>
      <c r="AF14" s="60">
        <f>+ROUND(MIN(P14,Q14,R14),0)</f>
        <v>3927</v>
      </c>
      <c r="AG14" s="61">
        <f>+ROUND(_xlfn.STDEV.S(P14,Q14,R14),2)</f>
        <v>2556.52</v>
      </c>
      <c r="AH14" s="62">
        <f t="shared" si="5"/>
        <v>0.37</v>
      </c>
      <c r="AI14" s="63" t="str">
        <f t="shared" si="6"/>
        <v>MEDIA ARMONICA</v>
      </c>
    </row>
    <row r="15" spans="2:36" ht="12" customHeight="1">
      <c r="B15" s="337"/>
      <c r="C15" s="338"/>
      <c r="D15" s="338"/>
      <c r="E15" s="321">
        <v>8</v>
      </c>
      <c r="F15" s="238" t="s">
        <v>44</v>
      </c>
      <c r="G15" s="13"/>
      <c r="H15" s="13"/>
      <c r="I15" s="13"/>
      <c r="J15" s="239">
        <v>8</v>
      </c>
      <c r="K15" s="240" t="s">
        <v>45</v>
      </c>
      <c r="L15" s="241" t="s">
        <v>44</v>
      </c>
      <c r="M15" s="242">
        <v>2975</v>
      </c>
      <c r="N15" s="243">
        <v>1500</v>
      </c>
      <c r="O15" s="244">
        <f t="shared" si="2"/>
        <v>285</v>
      </c>
      <c r="P15" s="245">
        <f t="shared" si="3"/>
        <v>1785</v>
      </c>
      <c r="Q15" s="242">
        <v>3927</v>
      </c>
      <c r="R15" s="242">
        <f t="shared" si="7"/>
        <v>1313.75</v>
      </c>
      <c r="S15" s="248">
        <f t="shared" si="0"/>
        <v>2342</v>
      </c>
      <c r="T15" s="67">
        <f t="shared" si="1"/>
        <v>1903.4914217193459</v>
      </c>
      <c r="U15" s="67">
        <f>ROUND(S15,0)</f>
        <v>2342</v>
      </c>
      <c r="V15" s="13"/>
      <c r="W15" s="13"/>
      <c r="X15" s="13"/>
      <c r="Y15" s="10"/>
      <c r="Z15" s="54">
        <v>1250</v>
      </c>
      <c r="AA15" s="55">
        <v>628.32000000000005</v>
      </c>
      <c r="AB15" s="56">
        <f>+ROUND(AVERAGE(P15,Q15,R15),0)</f>
        <v>2342</v>
      </c>
      <c r="AC15" s="57">
        <f>+ROUND(MEDIAN(P15,Q15,R15),0)</f>
        <v>1785</v>
      </c>
      <c r="AD15" s="58">
        <f>+ROUND(GEOMEAN(P15,Q15,R15),0)</f>
        <v>2096</v>
      </c>
      <c r="AE15" s="59">
        <f>HARMEAN(P15,Q15,R15)</f>
        <v>1903.4914217193459</v>
      </c>
      <c r="AF15" s="60">
        <f>+ROUND(MIN(P15,Q15,R15),0)</f>
        <v>1314</v>
      </c>
      <c r="AG15" s="61">
        <f>+ROUND(_xlfn.STDEV.S(P15,Q15,R15),2)</f>
        <v>1392.8</v>
      </c>
      <c r="AH15" s="62">
        <f t="shared" si="5"/>
        <v>0.59</v>
      </c>
      <c r="AI15" s="63" t="str">
        <f t="shared" si="6"/>
        <v xml:space="preserve">PROMEDIO  </v>
      </c>
    </row>
    <row r="16" spans="2:36" ht="12" customHeight="1">
      <c r="B16" s="337"/>
      <c r="C16" s="338"/>
      <c r="D16" s="338"/>
      <c r="E16" s="321">
        <v>9</v>
      </c>
      <c r="F16" s="238" t="s">
        <v>46</v>
      </c>
      <c r="G16" s="13"/>
      <c r="H16" s="13"/>
      <c r="I16" s="13"/>
      <c r="J16" s="239">
        <v>9</v>
      </c>
      <c r="K16" s="240" t="s">
        <v>47</v>
      </c>
      <c r="L16" s="241" t="s">
        <v>46</v>
      </c>
      <c r="M16" s="242">
        <v>101150</v>
      </c>
      <c r="N16" s="243">
        <v>87000</v>
      </c>
      <c r="O16" s="244">
        <f t="shared" si="2"/>
        <v>16530</v>
      </c>
      <c r="P16" s="245">
        <f t="shared" si="3"/>
        <v>103530</v>
      </c>
      <c r="Q16" s="242">
        <v>58905</v>
      </c>
      <c r="R16" s="242">
        <f t="shared" si="7"/>
        <v>111124.33199999999</v>
      </c>
      <c r="S16" s="246">
        <f t="shared" si="0"/>
        <v>91186</v>
      </c>
      <c r="T16" s="53">
        <f t="shared" si="1"/>
        <v>84188.187607429616</v>
      </c>
      <c r="U16" s="52">
        <f t="shared" si="4"/>
        <v>84188</v>
      </c>
      <c r="V16" s="13"/>
      <c r="W16" s="13"/>
      <c r="X16" s="13"/>
      <c r="Y16" s="10"/>
      <c r="Z16" s="54">
        <v>105732</v>
      </c>
      <c r="AA16" s="55">
        <v>53991.49</v>
      </c>
      <c r="AB16" s="56">
        <f>+ROUND(AVERAGE(P16,Q16,R16),0)</f>
        <v>91186</v>
      </c>
      <c r="AC16" s="57">
        <f>+ROUND(MEDIAN(P16,Q16,R16),0)</f>
        <v>103530</v>
      </c>
      <c r="AD16" s="58">
        <f>+ROUND(GEOMEAN(P16,Q16,R16),0)</f>
        <v>87837</v>
      </c>
      <c r="AE16" s="59">
        <f>HARMEAN(P16,Q16,R16)</f>
        <v>84188.187607429616</v>
      </c>
      <c r="AF16" s="60">
        <f>+ROUND(MIN(P16,Q16,R16),0)</f>
        <v>58905</v>
      </c>
      <c r="AG16" s="61">
        <f>+ROUND(_xlfn.STDEV.S(P16,Q16,R16),2)</f>
        <v>28213.24</v>
      </c>
      <c r="AH16" s="62">
        <f t="shared" si="5"/>
        <v>0.31</v>
      </c>
      <c r="AI16" s="63" t="str">
        <f t="shared" si="6"/>
        <v>MEDIA ARMONICA</v>
      </c>
    </row>
    <row r="17" spans="2:36" ht="12" customHeight="1">
      <c r="B17" s="337"/>
      <c r="C17" s="338"/>
      <c r="D17" s="338"/>
      <c r="E17" s="321">
        <v>10</v>
      </c>
      <c r="F17" s="238" t="s">
        <v>48</v>
      </c>
      <c r="G17" s="13"/>
      <c r="H17" s="13"/>
      <c r="I17" s="13"/>
      <c r="J17" s="239">
        <v>10</v>
      </c>
      <c r="K17" s="240" t="s">
        <v>49</v>
      </c>
      <c r="L17" s="241" t="s">
        <v>48</v>
      </c>
      <c r="M17" s="242">
        <v>3332</v>
      </c>
      <c r="N17" s="243">
        <v>1200</v>
      </c>
      <c r="O17" s="244">
        <f t="shared" si="2"/>
        <v>228</v>
      </c>
      <c r="P17" s="245">
        <f t="shared" si="3"/>
        <v>1428</v>
      </c>
      <c r="Q17" s="242">
        <v>15708</v>
      </c>
      <c r="R17" s="242">
        <f t="shared" si="7"/>
        <v>4565.5439999999999</v>
      </c>
      <c r="S17" s="248">
        <f t="shared" si="0"/>
        <v>7234</v>
      </c>
      <c r="T17" s="67">
        <f t="shared" si="1"/>
        <v>3051.9630609626893</v>
      </c>
      <c r="U17" s="67">
        <f>ROUND(S17,0)</f>
        <v>7234</v>
      </c>
      <c r="V17" s="13"/>
      <c r="W17" s="13"/>
      <c r="X17" s="13"/>
      <c r="Y17" s="10"/>
      <c r="Z17" s="54">
        <v>4344</v>
      </c>
      <c r="AA17" s="55">
        <v>2199.12</v>
      </c>
      <c r="AB17" s="56">
        <f>+ROUND(AVERAGE(P17,Q17,R17),0)</f>
        <v>7234</v>
      </c>
      <c r="AC17" s="57">
        <f>+ROUND(MEDIAN(P17,Q17,R17),0)</f>
        <v>4566</v>
      </c>
      <c r="AD17" s="58">
        <f>+ROUND(GEOMEAN(P17,Q17,R17),0)</f>
        <v>4679</v>
      </c>
      <c r="AE17" s="59">
        <f>HARMEAN(P17,Q17,R17)</f>
        <v>3051.9630609626893</v>
      </c>
      <c r="AF17" s="60">
        <f>+ROUND(MIN(P17,Q17,R17),0)</f>
        <v>1428</v>
      </c>
      <c r="AG17" s="61">
        <f>+ROUND(_xlfn.STDEV.S(P17,Q17,R17),2)</f>
        <v>7504.63</v>
      </c>
      <c r="AH17" s="62">
        <f t="shared" si="5"/>
        <v>1.04</v>
      </c>
      <c r="AI17" s="63" t="str">
        <f t="shared" si="6"/>
        <v xml:space="preserve">PROMEDIO  </v>
      </c>
    </row>
    <row r="18" spans="2:36" ht="12" customHeight="1">
      <c r="B18" s="337"/>
      <c r="C18" s="338"/>
      <c r="D18" s="338"/>
      <c r="E18" s="321">
        <v>11</v>
      </c>
      <c r="F18" s="238" t="s">
        <v>50</v>
      </c>
      <c r="G18" s="13"/>
      <c r="H18" s="13"/>
      <c r="I18" s="13"/>
      <c r="J18" s="239">
        <v>11</v>
      </c>
      <c r="K18" s="240" t="s">
        <v>51</v>
      </c>
      <c r="L18" s="241" t="s">
        <v>50</v>
      </c>
      <c r="M18" s="242">
        <v>4165</v>
      </c>
      <c r="N18" s="243">
        <v>1200</v>
      </c>
      <c r="O18" s="244">
        <f t="shared" si="2"/>
        <v>228</v>
      </c>
      <c r="P18" s="245">
        <f t="shared" si="3"/>
        <v>1428</v>
      </c>
      <c r="Q18" s="242">
        <v>15708</v>
      </c>
      <c r="R18" s="242">
        <f>(Z18*5.1%)+Z18</f>
        <v>4627.5529999999999</v>
      </c>
      <c r="S18" s="248">
        <f t="shared" si="0"/>
        <v>7255</v>
      </c>
      <c r="T18" s="67">
        <f t="shared" si="1"/>
        <v>3061.1030729448557</v>
      </c>
      <c r="U18" s="67">
        <f>ROUND(S18,0)</f>
        <v>7255</v>
      </c>
      <c r="V18" s="13"/>
      <c r="W18" s="13"/>
      <c r="X18" s="13"/>
      <c r="Y18" s="10"/>
      <c r="Z18" s="54">
        <v>4403</v>
      </c>
      <c r="AA18" s="55">
        <v>2232.44</v>
      </c>
      <c r="AB18" s="56">
        <f>+ROUND(AVERAGE(P18,Q18,R18),0)</f>
        <v>7255</v>
      </c>
      <c r="AC18" s="57">
        <f>+ROUND(MEDIAN(P18,Q18,R18),0)</f>
        <v>4628</v>
      </c>
      <c r="AD18" s="58">
        <f>+ROUND(GEOMEAN(P18,Q18,R18),0)</f>
        <v>4700</v>
      </c>
      <c r="AE18" s="59">
        <f>HARMEAN(P18,Q18,R18)</f>
        <v>3061.1030729448557</v>
      </c>
      <c r="AF18" s="60">
        <f>+ROUND(MIN(P18,Q18,R18),0)</f>
        <v>1428</v>
      </c>
      <c r="AG18" s="61">
        <f>+ROUND(_xlfn.STDEV.S(P18,Q18,R18),2)</f>
        <v>7493.68</v>
      </c>
      <c r="AH18" s="62">
        <f t="shared" si="5"/>
        <v>1.03</v>
      </c>
      <c r="AI18" s="63" t="str">
        <f t="shared" si="6"/>
        <v xml:space="preserve">PROMEDIO  </v>
      </c>
    </row>
    <row r="19" spans="2:36" ht="12" customHeight="1">
      <c r="B19" s="337"/>
      <c r="C19" s="338"/>
      <c r="D19" s="338"/>
      <c r="E19" s="321">
        <v>12</v>
      </c>
      <c r="F19" s="238" t="s">
        <v>52</v>
      </c>
      <c r="G19" s="13"/>
      <c r="H19" s="13"/>
      <c r="I19" s="13"/>
      <c r="J19" s="239">
        <v>12</v>
      </c>
      <c r="K19" s="240" t="s">
        <v>53</v>
      </c>
      <c r="L19" s="241" t="s">
        <v>52</v>
      </c>
      <c r="M19" s="242">
        <v>7735</v>
      </c>
      <c r="N19" s="243">
        <v>16000</v>
      </c>
      <c r="O19" s="244">
        <f t="shared" si="2"/>
        <v>3040</v>
      </c>
      <c r="P19" s="245">
        <f t="shared" si="3"/>
        <v>19040</v>
      </c>
      <c r="Q19" s="242">
        <v>9817.5</v>
      </c>
      <c r="R19" s="125"/>
      <c r="S19" s="246">
        <f t="shared" si="0"/>
        <v>14429</v>
      </c>
      <c r="T19" s="53">
        <f t="shared" si="1"/>
        <v>12955.051546391753</v>
      </c>
      <c r="U19" s="52">
        <f t="shared" ref="U19" si="8">ROUND(T19,0)</f>
        <v>12955</v>
      </c>
      <c r="V19" s="13"/>
      <c r="W19" s="13"/>
      <c r="X19" s="13"/>
      <c r="Y19" s="10"/>
      <c r="Z19" s="69"/>
      <c r="AA19" s="10"/>
      <c r="AB19" s="56">
        <f>+ROUND(AVERAGE(P19,Q19),0)</f>
        <v>14429</v>
      </c>
      <c r="AC19" s="57">
        <f>+ROUND(MEDIAN(P19,Q19),0)</f>
        <v>14429</v>
      </c>
      <c r="AD19" s="58">
        <f>+ROUND(GEOMEAN(P19,Q19),0)</f>
        <v>13672</v>
      </c>
      <c r="AE19" s="59">
        <f>HARMEAN(P19,Q19)</f>
        <v>12955.051546391753</v>
      </c>
      <c r="AF19" s="60">
        <f>+ROUND(MIN(P19,Q19),0)</f>
        <v>9818</v>
      </c>
      <c r="AG19" s="61">
        <f>+ROUND(_xlfn.STDEV.S(P19,Q19),2)</f>
        <v>6521.29</v>
      </c>
      <c r="AH19" s="62">
        <f>+ROUND(AG19/AB19,2)</f>
        <v>0.45</v>
      </c>
      <c r="AI19" s="63" t="str">
        <f t="shared" si="6"/>
        <v>MEDIA ARMONICA</v>
      </c>
    </row>
    <row r="20" spans="2:36" ht="15" hidden="1" customHeight="1">
      <c r="B20" s="334" t="s">
        <v>0</v>
      </c>
      <c r="C20" s="70" t="s">
        <v>1</v>
      </c>
      <c r="D20" s="335" t="s">
        <v>2</v>
      </c>
      <c r="E20" s="318"/>
      <c r="F20" s="336" t="s">
        <v>3</v>
      </c>
      <c r="G20" s="13"/>
      <c r="H20" s="13"/>
      <c r="I20" s="13"/>
      <c r="J20" s="13"/>
      <c r="K20" s="13"/>
      <c r="L20" s="236"/>
      <c r="M20" s="13"/>
      <c r="N20" s="13"/>
      <c r="O20" s="13"/>
      <c r="P20" s="237"/>
      <c r="Q20" s="13"/>
      <c r="R20" s="13"/>
      <c r="S20" s="13"/>
      <c r="T20" s="10"/>
      <c r="U20" s="10"/>
      <c r="V20" s="13"/>
      <c r="W20" s="13"/>
      <c r="X20" s="13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</row>
    <row r="21" spans="2:36" ht="15" hidden="1" customHeight="1">
      <c r="B21" s="334"/>
      <c r="C21" s="70" t="s">
        <v>54</v>
      </c>
      <c r="D21" s="335"/>
      <c r="E21" s="318"/>
      <c r="F21" s="336"/>
      <c r="G21" s="13"/>
      <c r="H21" s="13"/>
      <c r="I21" s="13"/>
      <c r="J21" s="13"/>
      <c r="K21" s="13"/>
      <c r="L21" s="236"/>
      <c r="M21" s="13"/>
      <c r="N21" s="13"/>
      <c r="O21" s="13"/>
      <c r="P21" s="237"/>
      <c r="Q21" s="13"/>
      <c r="R21" s="13"/>
      <c r="S21" s="13"/>
      <c r="T21" s="10"/>
      <c r="U21" s="10"/>
      <c r="V21" s="13"/>
      <c r="W21" s="13"/>
      <c r="X21" s="13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</row>
    <row r="22" spans="2:36" ht="25.5" hidden="1" customHeight="1">
      <c r="B22" s="334"/>
      <c r="C22" s="70" t="s">
        <v>55</v>
      </c>
      <c r="D22" s="335"/>
      <c r="E22" s="318"/>
      <c r="F22" s="336"/>
      <c r="G22" s="13"/>
      <c r="H22" s="13"/>
      <c r="I22" s="13"/>
      <c r="J22" s="13"/>
      <c r="K22" s="13"/>
      <c r="L22" s="236"/>
      <c r="M22" s="13"/>
      <c r="N22" s="13"/>
      <c r="O22" s="13"/>
      <c r="P22" s="237"/>
      <c r="Q22" s="13"/>
      <c r="R22" s="13"/>
      <c r="S22" s="13"/>
      <c r="T22" s="10"/>
      <c r="U22" s="10"/>
      <c r="V22" s="13"/>
      <c r="W22" s="13"/>
      <c r="X22" s="13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</row>
    <row r="23" spans="2:36" ht="11.25" customHeight="1">
      <c r="B23" s="337">
        <v>5350596.22</v>
      </c>
      <c r="C23" s="338" t="s">
        <v>56</v>
      </c>
      <c r="D23" s="338">
        <v>10</v>
      </c>
      <c r="E23" s="320"/>
      <c r="F23" s="232" t="s">
        <v>57</v>
      </c>
      <c r="G23" s="38"/>
      <c r="H23" s="38"/>
      <c r="I23" s="38"/>
      <c r="J23" s="38"/>
      <c r="K23" s="38"/>
      <c r="L23" s="233"/>
      <c r="M23" s="38"/>
      <c r="N23" s="38"/>
      <c r="O23" s="38"/>
      <c r="P23" s="234"/>
      <c r="Q23" s="38"/>
      <c r="R23" s="38"/>
      <c r="S23" s="38"/>
      <c r="T23" s="34"/>
      <c r="U23" s="34"/>
      <c r="V23" s="38"/>
      <c r="W23" s="38"/>
      <c r="X23" s="38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</row>
    <row r="24" spans="2:36" ht="11.25" customHeight="1">
      <c r="B24" s="337"/>
      <c r="C24" s="338"/>
      <c r="D24" s="338"/>
      <c r="E24" s="321"/>
      <c r="F24" s="235" t="s">
        <v>6</v>
      </c>
      <c r="G24" s="13"/>
      <c r="H24" s="13"/>
      <c r="I24" s="13"/>
      <c r="J24" s="13"/>
      <c r="K24" s="13"/>
      <c r="L24" s="236"/>
      <c r="M24" s="13"/>
      <c r="N24" s="13"/>
      <c r="O24" s="13"/>
      <c r="P24" s="237"/>
      <c r="Q24" s="13"/>
      <c r="R24" s="13"/>
      <c r="S24" s="13"/>
      <c r="T24" s="10"/>
      <c r="U24" s="10"/>
      <c r="V24" s="13"/>
      <c r="W24" s="13"/>
      <c r="X24" s="13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2:36" ht="11.25" customHeight="1">
      <c r="B25" s="337"/>
      <c r="C25" s="338"/>
      <c r="D25" s="338"/>
      <c r="E25" s="321">
        <v>13</v>
      </c>
      <c r="F25" s="238" t="s">
        <v>58</v>
      </c>
      <c r="G25" s="13"/>
      <c r="H25" s="13"/>
      <c r="I25" s="13"/>
      <c r="J25" s="239">
        <v>13</v>
      </c>
      <c r="K25" s="240" t="s">
        <v>59</v>
      </c>
      <c r="L25" s="241" t="s">
        <v>58</v>
      </c>
      <c r="M25" s="242">
        <v>107100</v>
      </c>
      <c r="N25" s="243">
        <v>85000</v>
      </c>
      <c r="O25" s="244">
        <f t="shared" ref="O25:O32" si="9">N25*19%</f>
        <v>16150</v>
      </c>
      <c r="P25" s="245">
        <f t="shared" ref="P25:P32" si="10">N25+O25</f>
        <v>101150</v>
      </c>
      <c r="Q25" s="242">
        <v>127627.5</v>
      </c>
      <c r="R25" s="242">
        <f t="shared" ref="R25:R31" si="11">(Z25*5.1%)+Z25</f>
        <v>126257.681</v>
      </c>
      <c r="S25" s="246">
        <f t="shared" ref="S25:S32" si="12">AB25</f>
        <v>118345</v>
      </c>
      <c r="T25" s="53">
        <f>AE25</f>
        <v>116995.92088064844</v>
      </c>
      <c r="U25" s="52">
        <f t="shared" ref="U25:U28" si="13">ROUND(T25,0)</f>
        <v>116996</v>
      </c>
      <c r="V25" s="13"/>
      <c r="W25" s="13"/>
      <c r="X25" s="13"/>
      <c r="Y25" s="10"/>
      <c r="Z25" s="54">
        <v>120131</v>
      </c>
      <c r="AA25" s="55">
        <v>60623.360000000001</v>
      </c>
      <c r="AB25" s="56">
        <f t="shared" ref="AB25:AB31" si="14">+ROUND(AVERAGE(P25,Q25,R25),0)</f>
        <v>118345</v>
      </c>
      <c r="AC25" s="57">
        <f t="shared" ref="AC25:AC31" si="15">+ROUND(MEDIAN(P25,Q25,R25),0)</f>
        <v>126258</v>
      </c>
      <c r="AD25" s="58">
        <f t="shared" ref="AD25:AD31" si="16">+ROUND(GEOMEAN(P25,Q25,R25),0)</f>
        <v>117685</v>
      </c>
      <c r="AE25" s="59">
        <f t="shared" ref="AE25:AE31" si="17">HARMEAN(P25,Q25,R25)</f>
        <v>116995.92088064844</v>
      </c>
      <c r="AF25" s="60">
        <f t="shared" ref="AF25:AF31" si="18">+ROUND(MIN(P25,Q25,R25),0)</f>
        <v>101150</v>
      </c>
      <c r="AG25" s="61">
        <f t="shared" ref="AG25:AG31" si="19">+ROUND(_xlfn.STDEV.S(P25,Q25,R25),2)</f>
        <v>14907.1</v>
      </c>
      <c r="AH25" s="62">
        <f t="shared" ref="AH25:AH31" si="20">+ROUND(AG25/AB25,2)</f>
        <v>0.13</v>
      </c>
      <c r="AI25" s="63" t="str">
        <f t="shared" ref="AI25:AI32" si="21">IF(AND(AH25&lt;=50%),"MEDIA ARMONICA","PROMEDIO  ")</f>
        <v>MEDIA ARMONICA</v>
      </c>
    </row>
    <row r="26" spans="2:36" ht="11.25" customHeight="1">
      <c r="B26" s="337"/>
      <c r="C26" s="338"/>
      <c r="D26" s="338"/>
      <c r="E26" s="321">
        <v>14</v>
      </c>
      <c r="F26" s="238" t="s">
        <v>60</v>
      </c>
      <c r="G26" s="13"/>
      <c r="H26" s="13"/>
      <c r="I26" s="13"/>
      <c r="J26" s="239">
        <v>14</v>
      </c>
      <c r="K26" s="240" t="s">
        <v>61</v>
      </c>
      <c r="L26" s="241" t="s">
        <v>60</v>
      </c>
      <c r="M26" s="242">
        <v>80325</v>
      </c>
      <c r="N26" s="243">
        <v>68000</v>
      </c>
      <c r="O26" s="244">
        <f t="shared" si="9"/>
        <v>12920</v>
      </c>
      <c r="P26" s="245">
        <f t="shared" si="10"/>
        <v>80920</v>
      </c>
      <c r="Q26" s="242">
        <v>98175</v>
      </c>
      <c r="R26" s="242">
        <f t="shared" si="11"/>
        <v>68287.673999999999</v>
      </c>
      <c r="S26" s="246">
        <f t="shared" si="12"/>
        <v>82461</v>
      </c>
      <c r="T26" s="53">
        <f t="shared" ref="T26:T31" si="22">AE26</f>
        <v>80671.817533634501</v>
      </c>
      <c r="U26" s="52">
        <f t="shared" si="13"/>
        <v>80672</v>
      </c>
      <c r="V26" s="13"/>
      <c r="W26" s="13"/>
      <c r="X26" s="13"/>
      <c r="Y26" s="10"/>
      <c r="Z26" s="54">
        <v>64974</v>
      </c>
      <c r="AA26" s="55">
        <v>32630.989999999998</v>
      </c>
      <c r="AB26" s="56">
        <f t="shared" si="14"/>
        <v>82461</v>
      </c>
      <c r="AC26" s="57">
        <f t="shared" si="15"/>
        <v>80920</v>
      </c>
      <c r="AD26" s="58">
        <f t="shared" si="16"/>
        <v>81558</v>
      </c>
      <c r="AE26" s="59">
        <f t="shared" si="17"/>
        <v>80671.817533634501</v>
      </c>
      <c r="AF26" s="60">
        <f t="shared" si="18"/>
        <v>68288</v>
      </c>
      <c r="AG26" s="61">
        <f t="shared" si="19"/>
        <v>15003.13</v>
      </c>
      <c r="AH26" s="62">
        <f t="shared" si="20"/>
        <v>0.18</v>
      </c>
      <c r="AI26" s="63" t="str">
        <f t="shared" si="21"/>
        <v>MEDIA ARMONICA</v>
      </c>
    </row>
    <row r="27" spans="2:36" ht="11.25" customHeight="1">
      <c r="B27" s="337"/>
      <c r="C27" s="338"/>
      <c r="D27" s="338"/>
      <c r="E27" s="321">
        <v>15</v>
      </c>
      <c r="F27" s="238" t="s">
        <v>62</v>
      </c>
      <c r="G27" s="13"/>
      <c r="H27" s="13"/>
      <c r="I27" s="13"/>
      <c r="J27" s="239">
        <v>15</v>
      </c>
      <c r="K27" s="240" t="s">
        <v>63</v>
      </c>
      <c r="L27" s="241" t="s">
        <v>62</v>
      </c>
      <c r="M27" s="242">
        <v>101150</v>
      </c>
      <c r="N27" s="243">
        <v>85000</v>
      </c>
      <c r="O27" s="244">
        <f t="shared" si="9"/>
        <v>16150</v>
      </c>
      <c r="P27" s="245">
        <f t="shared" si="10"/>
        <v>101150</v>
      </c>
      <c r="Q27" s="242">
        <v>35343</v>
      </c>
      <c r="R27" s="242">
        <f t="shared" si="11"/>
        <v>88862.05</v>
      </c>
      <c r="S27" s="246">
        <f t="shared" si="12"/>
        <v>75118</v>
      </c>
      <c r="T27" s="53">
        <f t="shared" si="22"/>
        <v>60687.159213084327</v>
      </c>
      <c r="U27" s="52">
        <f t="shared" si="13"/>
        <v>60687</v>
      </c>
      <c r="V27" s="13"/>
      <c r="W27" s="13"/>
      <c r="X27" s="13"/>
      <c r="Y27" s="10"/>
      <c r="Z27" s="54">
        <v>84550</v>
      </c>
      <c r="AA27" s="55">
        <v>43150.59</v>
      </c>
      <c r="AB27" s="56">
        <f t="shared" si="14"/>
        <v>75118</v>
      </c>
      <c r="AC27" s="57">
        <f t="shared" si="15"/>
        <v>88862</v>
      </c>
      <c r="AD27" s="58">
        <f t="shared" si="16"/>
        <v>68233</v>
      </c>
      <c r="AE27" s="59">
        <f t="shared" si="17"/>
        <v>60687.159213084327</v>
      </c>
      <c r="AF27" s="60">
        <f t="shared" si="18"/>
        <v>35343</v>
      </c>
      <c r="AG27" s="61">
        <f t="shared" si="19"/>
        <v>34990.1</v>
      </c>
      <c r="AH27" s="62">
        <f t="shared" si="20"/>
        <v>0.47</v>
      </c>
      <c r="AI27" s="63" t="str">
        <f t="shared" si="21"/>
        <v>MEDIA ARMONICA</v>
      </c>
    </row>
    <row r="28" spans="2:36" ht="11.25" customHeight="1">
      <c r="B28" s="337"/>
      <c r="C28" s="338"/>
      <c r="D28" s="338"/>
      <c r="E28" s="321">
        <v>16</v>
      </c>
      <c r="F28" s="238" t="s">
        <v>64</v>
      </c>
      <c r="G28" s="13"/>
      <c r="H28" s="13"/>
      <c r="I28" s="13"/>
      <c r="J28" s="239">
        <v>16</v>
      </c>
      <c r="K28" s="240" t="s">
        <v>65</v>
      </c>
      <c r="L28" s="241" t="s">
        <v>64</v>
      </c>
      <c r="M28" s="242">
        <v>95200</v>
      </c>
      <c r="N28" s="243">
        <v>95000</v>
      </c>
      <c r="O28" s="244">
        <f t="shared" si="9"/>
        <v>18050</v>
      </c>
      <c r="P28" s="245">
        <f t="shared" si="10"/>
        <v>113050</v>
      </c>
      <c r="Q28" s="242">
        <v>58905</v>
      </c>
      <c r="R28" s="242">
        <f t="shared" si="11"/>
        <v>83734.221000000005</v>
      </c>
      <c r="S28" s="246">
        <f t="shared" si="12"/>
        <v>85230</v>
      </c>
      <c r="T28" s="53">
        <f t="shared" si="22"/>
        <v>79439.307537688801</v>
      </c>
      <c r="U28" s="52">
        <f t="shared" si="13"/>
        <v>79439</v>
      </c>
      <c r="V28" s="13"/>
      <c r="W28" s="13"/>
      <c r="X28" s="13"/>
      <c r="Y28" s="10"/>
      <c r="Z28" s="54">
        <v>79671</v>
      </c>
      <c r="AA28" s="55">
        <v>40529.020000000004</v>
      </c>
      <c r="AB28" s="56">
        <f t="shared" si="14"/>
        <v>85230</v>
      </c>
      <c r="AC28" s="57">
        <f t="shared" si="15"/>
        <v>83734</v>
      </c>
      <c r="AD28" s="58">
        <f t="shared" si="16"/>
        <v>82308</v>
      </c>
      <c r="AE28" s="59">
        <f t="shared" si="17"/>
        <v>79439.307537688801</v>
      </c>
      <c r="AF28" s="60">
        <f t="shared" si="18"/>
        <v>58905</v>
      </c>
      <c r="AG28" s="61">
        <f t="shared" si="19"/>
        <v>27103.46</v>
      </c>
      <c r="AH28" s="62">
        <f t="shared" si="20"/>
        <v>0.32</v>
      </c>
      <c r="AI28" s="63" t="str">
        <f t="shared" si="21"/>
        <v>MEDIA ARMONICA</v>
      </c>
      <c r="AJ28" s="72"/>
    </row>
    <row r="29" spans="2:36" ht="11.25" customHeight="1">
      <c r="B29" s="337"/>
      <c r="C29" s="338"/>
      <c r="D29" s="338"/>
      <c r="E29" s="321">
        <v>17</v>
      </c>
      <c r="F29" s="238" t="s">
        <v>66</v>
      </c>
      <c r="G29" s="13"/>
      <c r="H29" s="13"/>
      <c r="I29" s="13"/>
      <c r="J29" s="239">
        <v>17</v>
      </c>
      <c r="K29" s="240" t="s">
        <v>67</v>
      </c>
      <c r="L29" s="241" t="s">
        <v>66</v>
      </c>
      <c r="M29" s="125">
        <v>1035300</v>
      </c>
      <c r="N29" s="243">
        <v>320000</v>
      </c>
      <c r="O29" s="244">
        <f t="shared" si="9"/>
        <v>60800</v>
      </c>
      <c r="P29" s="245">
        <f t="shared" si="10"/>
        <v>380800</v>
      </c>
      <c r="Q29" s="249">
        <v>121737</v>
      </c>
      <c r="R29" s="242">
        <f>(Z29*5.1%)+Z29</f>
        <v>182975.94699999999</v>
      </c>
      <c r="S29" s="248">
        <f t="shared" si="12"/>
        <v>228504</v>
      </c>
      <c r="T29" s="75">
        <f t="shared" si="22"/>
        <v>183984.97745220902</v>
      </c>
      <c r="U29" s="67">
        <f>ROUND(S29,0)</f>
        <v>228504</v>
      </c>
      <c r="V29" s="65" t="s">
        <v>68</v>
      </c>
      <c r="W29" s="76">
        <v>174097</v>
      </c>
      <c r="X29" s="76">
        <v>88681.18</v>
      </c>
      <c r="Y29" s="10"/>
      <c r="Z29" s="54">
        <v>174097</v>
      </c>
      <c r="AA29" s="55">
        <v>88681.18</v>
      </c>
      <c r="AB29" s="56">
        <f t="shared" si="14"/>
        <v>228504</v>
      </c>
      <c r="AC29" s="57">
        <f t="shared" si="15"/>
        <v>182976</v>
      </c>
      <c r="AD29" s="58">
        <f t="shared" si="16"/>
        <v>203941</v>
      </c>
      <c r="AE29" s="59">
        <f t="shared" si="17"/>
        <v>183984.97745220902</v>
      </c>
      <c r="AF29" s="60">
        <f t="shared" si="18"/>
        <v>121737</v>
      </c>
      <c r="AG29" s="61">
        <f t="shared" si="19"/>
        <v>135399.53</v>
      </c>
      <c r="AH29" s="62">
        <f t="shared" si="20"/>
        <v>0.59</v>
      </c>
      <c r="AI29" s="63" t="str">
        <f t="shared" si="21"/>
        <v xml:space="preserve">PROMEDIO  </v>
      </c>
      <c r="AJ29" s="72"/>
    </row>
    <row r="30" spans="2:36" ht="11.25" customHeight="1">
      <c r="B30" s="337"/>
      <c r="C30" s="338"/>
      <c r="D30" s="338"/>
      <c r="E30" s="321">
        <v>18</v>
      </c>
      <c r="F30" s="238" t="s">
        <v>69</v>
      </c>
      <c r="G30" s="13"/>
      <c r="H30" s="13"/>
      <c r="I30" s="13"/>
      <c r="J30" s="239">
        <v>18</v>
      </c>
      <c r="K30" s="240" t="s">
        <v>70</v>
      </c>
      <c r="L30" s="241" t="s">
        <v>69</v>
      </c>
      <c r="M30" s="242">
        <v>142800</v>
      </c>
      <c r="N30" s="243">
        <v>65000</v>
      </c>
      <c r="O30" s="244">
        <f t="shared" si="9"/>
        <v>12350</v>
      </c>
      <c r="P30" s="245">
        <f t="shared" si="10"/>
        <v>77350</v>
      </c>
      <c r="Q30" s="242">
        <v>82467</v>
      </c>
      <c r="R30" s="242">
        <f t="shared" si="11"/>
        <v>82108.323999999993</v>
      </c>
      <c r="S30" s="246">
        <f t="shared" si="12"/>
        <v>80642</v>
      </c>
      <c r="T30" s="53">
        <f t="shared" si="22"/>
        <v>80572.940385047754</v>
      </c>
      <c r="U30" s="52">
        <f t="shared" ref="U30" si="23">ROUND(T30,0)</f>
        <v>80573</v>
      </c>
      <c r="V30" s="13"/>
      <c r="W30" s="13"/>
      <c r="X30" s="13"/>
      <c r="Y30" s="10"/>
      <c r="Z30" s="54">
        <v>78124</v>
      </c>
      <c r="AA30" s="55">
        <v>39748.379999999997</v>
      </c>
      <c r="AB30" s="56">
        <f t="shared" si="14"/>
        <v>80642</v>
      </c>
      <c r="AC30" s="57">
        <f t="shared" si="15"/>
        <v>82108</v>
      </c>
      <c r="AD30" s="58">
        <f t="shared" si="16"/>
        <v>80608</v>
      </c>
      <c r="AE30" s="59">
        <f t="shared" si="17"/>
        <v>80572.940385047754</v>
      </c>
      <c r="AF30" s="60">
        <f t="shared" si="18"/>
        <v>77350</v>
      </c>
      <c r="AG30" s="61">
        <f t="shared" si="19"/>
        <v>2856.4</v>
      </c>
      <c r="AH30" s="62">
        <f t="shared" si="20"/>
        <v>0.04</v>
      </c>
      <c r="AI30" s="63" t="str">
        <f t="shared" si="21"/>
        <v>MEDIA ARMONICA</v>
      </c>
      <c r="AJ30" s="72"/>
    </row>
    <row r="31" spans="2:36" ht="11.25" customHeight="1">
      <c r="B31" s="337"/>
      <c r="C31" s="338"/>
      <c r="D31" s="338"/>
      <c r="E31" s="321">
        <v>19</v>
      </c>
      <c r="F31" s="238" t="s">
        <v>71</v>
      </c>
      <c r="G31" s="13"/>
      <c r="H31" s="13"/>
      <c r="I31" s="13"/>
      <c r="J31" s="239">
        <v>19</v>
      </c>
      <c r="K31" s="240" t="s">
        <v>72</v>
      </c>
      <c r="L31" s="241" t="s">
        <v>71</v>
      </c>
      <c r="M31" s="242">
        <v>29750</v>
      </c>
      <c r="N31" s="243">
        <v>65000</v>
      </c>
      <c r="O31" s="244">
        <f t="shared" si="9"/>
        <v>12350</v>
      </c>
      <c r="P31" s="245">
        <f t="shared" si="10"/>
        <v>77350</v>
      </c>
      <c r="Q31" s="242">
        <v>21598.5</v>
      </c>
      <c r="R31" s="242">
        <f t="shared" si="11"/>
        <v>44649.633000000002</v>
      </c>
      <c r="S31" s="248">
        <f>AB31</f>
        <v>47866</v>
      </c>
      <c r="T31" s="75">
        <f t="shared" si="22"/>
        <v>36753.733620724975</v>
      </c>
      <c r="U31" s="67">
        <f>ROUND(S31,0)</f>
        <v>47866</v>
      </c>
      <c r="V31" s="13"/>
      <c r="W31" s="13"/>
      <c r="X31" s="13"/>
      <c r="Y31" s="10"/>
      <c r="Z31" s="54">
        <v>42483</v>
      </c>
      <c r="AA31" s="55">
        <v>21655.62</v>
      </c>
      <c r="AB31" s="56">
        <f t="shared" si="14"/>
        <v>47866</v>
      </c>
      <c r="AC31" s="57">
        <f t="shared" si="15"/>
        <v>44650</v>
      </c>
      <c r="AD31" s="58">
        <f t="shared" si="16"/>
        <v>42095</v>
      </c>
      <c r="AE31" s="59">
        <f t="shared" si="17"/>
        <v>36753.733620724975</v>
      </c>
      <c r="AF31" s="60">
        <f t="shared" si="18"/>
        <v>21599</v>
      </c>
      <c r="AG31" s="61">
        <f t="shared" si="19"/>
        <v>28014.58</v>
      </c>
      <c r="AH31" s="62">
        <f t="shared" si="20"/>
        <v>0.59</v>
      </c>
      <c r="AI31" s="63" t="str">
        <f t="shared" si="21"/>
        <v xml:space="preserve">PROMEDIO  </v>
      </c>
      <c r="AJ31" s="72"/>
    </row>
    <row r="32" spans="2:36" ht="11.25" customHeight="1">
      <c r="B32" s="337"/>
      <c r="C32" s="338"/>
      <c r="D32" s="338"/>
      <c r="E32" s="321">
        <v>20</v>
      </c>
      <c r="F32" s="238" t="s">
        <v>73</v>
      </c>
      <c r="G32" s="13"/>
      <c r="H32" s="13"/>
      <c r="I32" s="13"/>
      <c r="J32" s="239">
        <v>20</v>
      </c>
      <c r="K32" s="240" t="s">
        <v>74</v>
      </c>
      <c r="L32" s="241" t="s">
        <v>73</v>
      </c>
      <c r="M32" s="242">
        <v>892500</v>
      </c>
      <c r="N32" s="243">
        <v>583000</v>
      </c>
      <c r="O32" s="244">
        <f t="shared" si="9"/>
        <v>110770</v>
      </c>
      <c r="P32" s="245">
        <f t="shared" si="10"/>
        <v>693770</v>
      </c>
      <c r="Q32" s="242">
        <v>1256640</v>
      </c>
      <c r="R32" s="125"/>
      <c r="S32" s="246">
        <f t="shared" si="12"/>
        <v>975205</v>
      </c>
      <c r="T32" s="53">
        <f>AE32</f>
        <v>893985.50335570471</v>
      </c>
      <c r="U32" s="52">
        <f>ROUND(T32,0)</f>
        <v>893986</v>
      </c>
      <c r="V32" s="13"/>
      <c r="W32" s="13"/>
      <c r="X32" s="13"/>
      <c r="Y32" s="10"/>
      <c r="Z32" s="69"/>
      <c r="AA32" s="10"/>
      <c r="AB32" s="56">
        <f>+ROUND(AVERAGE(P32,Q32),0)</f>
        <v>975205</v>
      </c>
      <c r="AC32" s="57">
        <f>+ROUND(MEDIAN(P32,Q32),0)</f>
        <v>975205</v>
      </c>
      <c r="AD32" s="58">
        <f>+ROUND(GEOMEAN(P32,Q32),0)</f>
        <v>933713</v>
      </c>
      <c r="AE32" s="59">
        <f>HARMEAN(P32,Q32)</f>
        <v>893985.50335570471</v>
      </c>
      <c r="AF32" s="60">
        <f>+ROUND(MIN(P32,Q32),0)</f>
        <v>693770</v>
      </c>
      <c r="AG32" s="61">
        <f>+ROUND(_xlfn.STDEV.S(P32,Q32),2)</f>
        <v>398009.19</v>
      </c>
      <c r="AH32" s="62">
        <f>+ROUND(AG32/AB32,2)</f>
        <v>0.41</v>
      </c>
      <c r="AI32" s="63" t="str">
        <f t="shared" si="21"/>
        <v>MEDIA ARMONICA</v>
      </c>
    </row>
    <row r="33" spans="2:36" ht="25.5" hidden="1" customHeight="1">
      <c r="B33" s="334" t="s">
        <v>0</v>
      </c>
      <c r="C33" s="70" t="s">
        <v>1</v>
      </c>
      <c r="D33" s="335" t="s">
        <v>2</v>
      </c>
      <c r="E33" s="318"/>
      <c r="F33" s="336" t="s">
        <v>3</v>
      </c>
      <c r="G33" s="13"/>
      <c r="H33" s="13"/>
      <c r="I33" s="13"/>
      <c r="J33" s="13"/>
      <c r="K33" s="13"/>
      <c r="L33" s="236"/>
      <c r="M33" s="13"/>
      <c r="N33" s="13"/>
      <c r="O33" s="13"/>
      <c r="P33" s="237"/>
      <c r="Q33" s="13"/>
      <c r="R33" s="13"/>
      <c r="S33" s="13"/>
      <c r="T33" s="10"/>
      <c r="U33" s="10"/>
      <c r="V33" s="13"/>
      <c r="W33" s="13"/>
      <c r="X33" s="13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</row>
    <row r="34" spans="2:36" ht="25.5" hidden="1" customHeight="1">
      <c r="B34" s="334"/>
      <c r="C34" s="70" t="s">
        <v>54</v>
      </c>
      <c r="D34" s="335"/>
      <c r="E34" s="318"/>
      <c r="F34" s="336"/>
      <c r="G34" s="13"/>
      <c r="H34" s="13"/>
      <c r="I34" s="13"/>
      <c r="J34" s="13"/>
      <c r="K34" s="13"/>
      <c r="L34" s="236"/>
      <c r="M34" s="13"/>
      <c r="N34" s="13"/>
      <c r="O34" s="13"/>
      <c r="P34" s="237"/>
      <c r="Q34" s="13"/>
      <c r="R34" s="13"/>
      <c r="S34" s="13"/>
      <c r="T34" s="10"/>
      <c r="U34" s="10"/>
      <c r="V34" s="13"/>
      <c r="W34" s="13"/>
      <c r="X34" s="13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2:36" ht="25.5" hidden="1" customHeight="1">
      <c r="B35" s="334"/>
      <c r="C35" s="70" t="s">
        <v>55</v>
      </c>
      <c r="D35" s="335"/>
      <c r="E35" s="318"/>
      <c r="F35" s="336"/>
      <c r="G35" s="13"/>
      <c r="H35" s="13"/>
      <c r="I35" s="13"/>
      <c r="J35" s="13"/>
      <c r="K35" s="13"/>
      <c r="L35" s="236"/>
      <c r="M35" s="13"/>
      <c r="N35" s="13"/>
      <c r="O35" s="13"/>
      <c r="P35" s="237"/>
      <c r="Q35" s="13"/>
      <c r="R35" s="13"/>
      <c r="S35" s="13"/>
      <c r="T35" s="10"/>
      <c r="U35" s="10"/>
      <c r="V35" s="13"/>
      <c r="W35" s="13"/>
      <c r="X35" s="13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2:36" ht="12.75" customHeight="1">
      <c r="B36" s="337">
        <v>3742928.51</v>
      </c>
      <c r="C36" s="338" t="s">
        <v>75</v>
      </c>
      <c r="D36" s="338">
        <v>10</v>
      </c>
      <c r="E36" s="320"/>
      <c r="F36" s="232" t="s">
        <v>76</v>
      </c>
      <c r="G36" s="38"/>
      <c r="H36" s="38"/>
      <c r="I36" s="38"/>
      <c r="J36" s="38"/>
      <c r="K36" s="38"/>
      <c r="L36" s="233"/>
      <c r="M36" s="38"/>
      <c r="N36" s="38"/>
      <c r="O36" s="38"/>
      <c r="P36" s="234"/>
      <c r="Q36" s="38"/>
      <c r="R36" s="38"/>
      <c r="S36" s="38"/>
      <c r="T36" s="34"/>
      <c r="U36" s="34"/>
      <c r="V36" s="38"/>
      <c r="W36" s="38"/>
      <c r="X36" s="38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</row>
    <row r="37" spans="2:36" ht="12.75" customHeight="1">
      <c r="B37" s="337"/>
      <c r="C37" s="338"/>
      <c r="D37" s="338"/>
      <c r="E37" s="321"/>
      <c r="F37" s="235" t="s">
        <v>6</v>
      </c>
      <c r="G37" s="13"/>
      <c r="H37" s="13"/>
      <c r="I37" s="13"/>
      <c r="J37" s="13"/>
      <c r="K37" s="13"/>
      <c r="L37" s="236"/>
      <c r="M37" s="13"/>
      <c r="N37" s="13"/>
      <c r="O37" s="13"/>
      <c r="P37" s="237"/>
      <c r="Q37" s="13"/>
      <c r="R37" s="13"/>
      <c r="S37" s="13"/>
      <c r="T37" s="10"/>
      <c r="U37" s="10"/>
      <c r="V37" s="13"/>
      <c r="W37" s="13"/>
      <c r="X37" s="13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</row>
    <row r="38" spans="2:36" ht="12.75" customHeight="1">
      <c r="B38" s="337"/>
      <c r="C38" s="338"/>
      <c r="D38" s="338"/>
      <c r="E38" s="321">
        <v>21</v>
      </c>
      <c r="F38" s="238" t="s">
        <v>77</v>
      </c>
      <c r="G38" s="13"/>
      <c r="H38" s="13"/>
      <c r="I38" s="13"/>
      <c r="J38" s="239">
        <v>21</v>
      </c>
      <c r="K38" s="240" t="s">
        <v>78</v>
      </c>
      <c r="L38" s="241" t="s">
        <v>77</v>
      </c>
      <c r="M38" s="242">
        <v>49980</v>
      </c>
      <c r="N38" s="243">
        <v>363000</v>
      </c>
      <c r="O38" s="244">
        <f t="shared" ref="O38:O41" si="24">N38*19%</f>
        <v>68970</v>
      </c>
      <c r="P38" s="250">
        <f t="shared" ref="P38:P41" si="25">N38+O38</f>
        <v>431970</v>
      </c>
      <c r="Q38" s="242">
        <v>68722.5</v>
      </c>
      <c r="R38" s="242">
        <f>(Z38*5.1%)+Z38</f>
        <v>44899.771000000001</v>
      </c>
      <c r="S38" s="251">
        <f t="shared" ref="S38:S41" si="26">AB38</f>
        <v>56811</v>
      </c>
      <c r="T38" s="53">
        <f t="shared" ref="T38:T40" si="27">AE38</f>
        <v>54313.727148571081</v>
      </c>
      <c r="U38" s="52">
        <f>ROUND(T38,0)</f>
        <v>54314</v>
      </c>
      <c r="V38" s="65" t="s">
        <v>79</v>
      </c>
      <c r="W38" s="13"/>
      <c r="X38" s="13"/>
      <c r="Y38" s="10"/>
      <c r="Z38" s="54">
        <v>42721</v>
      </c>
      <c r="AA38" s="55">
        <v>21500.92</v>
      </c>
      <c r="AB38" s="56">
        <f>+ROUND(AVERAGE(Q38,R38),0)</f>
        <v>56811</v>
      </c>
      <c r="AC38" s="57">
        <f>+ROUND(MEDIAN(Q38,R38),0)</f>
        <v>56811</v>
      </c>
      <c r="AD38" s="58">
        <f>+ROUND(GEOMEAN(Q38,R38),0)</f>
        <v>55548</v>
      </c>
      <c r="AE38" s="59">
        <f>HARMEAN(Q38,R38)</f>
        <v>54313.727148571081</v>
      </c>
      <c r="AF38" s="60">
        <f>+ROUND(MIN(Q38,R38),0)</f>
        <v>44900</v>
      </c>
      <c r="AG38" s="61">
        <f>+ROUND(_xlfn.STDEV.S(Q38,R38),2)</f>
        <v>16845.21</v>
      </c>
      <c r="AH38" s="62">
        <f>+ROUND(AG38/AB38,2)</f>
        <v>0.3</v>
      </c>
      <c r="AI38" s="63" t="str">
        <f t="shared" ref="AI38:AI40" si="28">IF(AND(AH38&lt;=50%),"MEDIA ARMONICA","PROMEDIO  ")</f>
        <v>MEDIA ARMONICA</v>
      </c>
      <c r="AJ38" s="66" t="s">
        <v>79</v>
      </c>
    </row>
    <row r="39" spans="2:36" ht="12.75" customHeight="1">
      <c r="B39" s="337"/>
      <c r="C39" s="338"/>
      <c r="D39" s="338"/>
      <c r="E39" s="321">
        <v>22</v>
      </c>
      <c r="F39" s="238" t="s">
        <v>80</v>
      </c>
      <c r="G39" s="13"/>
      <c r="H39" s="13"/>
      <c r="I39" s="13"/>
      <c r="J39" s="239">
        <v>22</v>
      </c>
      <c r="K39" s="240" t="s">
        <v>81</v>
      </c>
      <c r="L39" s="241" t="s">
        <v>80</v>
      </c>
      <c r="M39" s="242">
        <v>38080</v>
      </c>
      <c r="N39" s="243">
        <v>363000</v>
      </c>
      <c r="O39" s="244">
        <f t="shared" si="24"/>
        <v>68970</v>
      </c>
      <c r="P39" s="250">
        <f t="shared" si="25"/>
        <v>431970</v>
      </c>
      <c r="Q39" s="242">
        <v>35343</v>
      </c>
      <c r="R39" s="242">
        <f>(Z39*5.1%)+Z39</f>
        <v>36082.932000000001</v>
      </c>
      <c r="S39" s="251">
        <f t="shared" si="26"/>
        <v>35713</v>
      </c>
      <c r="T39" s="53">
        <f t="shared" si="27"/>
        <v>35709.133362824025</v>
      </c>
      <c r="U39" s="52">
        <f t="shared" ref="U39:U41" si="29">ROUND(T39,0)</f>
        <v>35709</v>
      </c>
      <c r="V39" s="65" t="s">
        <v>79</v>
      </c>
      <c r="W39" s="13"/>
      <c r="X39" s="13"/>
      <c r="Y39" s="10"/>
      <c r="Z39" s="54">
        <v>34332</v>
      </c>
      <c r="AA39" s="55">
        <v>17400.18</v>
      </c>
      <c r="AB39" s="56">
        <f>+ROUND(AVERAGE(Q39,R39),0)</f>
        <v>35713</v>
      </c>
      <c r="AC39" s="57">
        <f>+ROUND(MEDIAN(Q39,R39),0)</f>
        <v>35713</v>
      </c>
      <c r="AD39" s="58">
        <f>+ROUND(GEOMEAN(Q39,R39),0)</f>
        <v>35711</v>
      </c>
      <c r="AE39" s="59">
        <f>HARMEAN(Q39,R39)</f>
        <v>35709.133362824025</v>
      </c>
      <c r="AF39" s="60">
        <f>+ROUND(MIN(Q39,R39),0)</f>
        <v>35343</v>
      </c>
      <c r="AG39" s="61">
        <f>+ROUND(_xlfn.STDEV.S(Q39,R39),2)</f>
        <v>523.21</v>
      </c>
      <c r="AH39" s="62">
        <f>+ROUND(AG39/AB39,2)</f>
        <v>0.01</v>
      </c>
      <c r="AI39" s="63" t="str">
        <f>IF(AND(AH39&lt;=50%),"MEDIA ARMONICA","PROMEDIO  ")</f>
        <v>MEDIA ARMONICA</v>
      </c>
      <c r="AJ39" s="66" t="s">
        <v>79</v>
      </c>
    </row>
    <row r="40" spans="2:36" ht="12.75" customHeight="1">
      <c r="B40" s="337"/>
      <c r="C40" s="338"/>
      <c r="D40" s="338"/>
      <c r="E40" s="321">
        <v>23</v>
      </c>
      <c r="F40" s="238" t="s">
        <v>82</v>
      </c>
      <c r="G40" s="13"/>
      <c r="H40" s="13"/>
      <c r="I40" s="13"/>
      <c r="J40" s="239">
        <v>23</v>
      </c>
      <c r="K40" s="240" t="s">
        <v>83</v>
      </c>
      <c r="L40" s="241" t="s">
        <v>82</v>
      </c>
      <c r="M40" s="125">
        <v>4160240</v>
      </c>
      <c r="N40" s="243">
        <v>385000</v>
      </c>
      <c r="O40" s="244">
        <f t="shared" si="24"/>
        <v>73150</v>
      </c>
      <c r="P40" s="245">
        <f t="shared" si="25"/>
        <v>458150</v>
      </c>
      <c r="Q40" s="249">
        <v>310854.18</v>
      </c>
      <c r="R40" s="242">
        <f>(Z40*5.1%)+Z40</f>
        <v>242383.72200000001</v>
      </c>
      <c r="S40" s="246">
        <f t="shared" si="26"/>
        <v>337129</v>
      </c>
      <c r="T40" s="53">
        <f t="shared" si="27"/>
        <v>314949.94046680315</v>
      </c>
      <c r="U40" s="52">
        <f t="shared" si="29"/>
        <v>314950</v>
      </c>
      <c r="V40" s="13" t="s">
        <v>68</v>
      </c>
      <c r="W40" s="76">
        <v>230622</v>
      </c>
      <c r="X40" s="76">
        <v>116102.35</v>
      </c>
      <c r="Y40" s="10"/>
      <c r="Z40" s="54">
        <v>230622</v>
      </c>
      <c r="AA40" s="55">
        <v>116102.35</v>
      </c>
      <c r="AB40" s="56">
        <f>+ROUND(AVERAGE(P40,Q40,R40),0)</f>
        <v>337129</v>
      </c>
      <c r="AC40" s="57">
        <f t="shared" ref="AC40" si="30">+ROUND(MEDIAN(P40,Q40,R40),0)</f>
        <v>310854</v>
      </c>
      <c r="AD40" s="58">
        <f t="shared" ref="AD40" si="31">+ROUND(GEOMEAN(P40,Q40,R40),0)</f>
        <v>325604</v>
      </c>
      <c r="AE40" s="59">
        <f t="shared" ref="AE40" si="32">HARMEAN(P40,Q40,R40)</f>
        <v>314949.94046680315</v>
      </c>
      <c r="AF40" s="60">
        <f t="shared" ref="AF40" si="33">+ROUND(MIN(P40,Q40,R40),0)</f>
        <v>242384</v>
      </c>
      <c r="AG40" s="61">
        <f t="shared" ref="AG40" si="34">+ROUND(_xlfn.STDEV.S(P40,Q40,R40),2)</f>
        <v>110256.78</v>
      </c>
      <c r="AH40" s="62">
        <f t="shared" ref="AH40" si="35">+ROUND(AG40/AB40,2)</f>
        <v>0.33</v>
      </c>
      <c r="AI40" s="63" t="str">
        <f t="shared" si="28"/>
        <v>MEDIA ARMONICA</v>
      </c>
    </row>
    <row r="41" spans="2:36" ht="12.75" customHeight="1">
      <c r="B41" s="337"/>
      <c r="C41" s="338"/>
      <c r="D41" s="338"/>
      <c r="E41" s="321">
        <v>24</v>
      </c>
      <c r="F41" s="238" t="s">
        <v>84</v>
      </c>
      <c r="G41" s="13"/>
      <c r="H41" s="13"/>
      <c r="I41" s="13"/>
      <c r="J41" s="239">
        <v>24</v>
      </c>
      <c r="K41" s="240" t="s">
        <v>85</v>
      </c>
      <c r="L41" s="241" t="s">
        <v>84</v>
      </c>
      <c r="M41" s="242">
        <v>172550</v>
      </c>
      <c r="N41" s="243">
        <v>160000</v>
      </c>
      <c r="O41" s="244">
        <f t="shared" si="24"/>
        <v>30400</v>
      </c>
      <c r="P41" s="245">
        <f t="shared" si="25"/>
        <v>190400</v>
      </c>
      <c r="Q41" s="242">
        <v>255255</v>
      </c>
      <c r="R41" s="125"/>
      <c r="S41" s="246">
        <f t="shared" si="26"/>
        <v>222828</v>
      </c>
      <c r="T41" s="53">
        <f>AE41</f>
        <v>218108.41121495329</v>
      </c>
      <c r="U41" s="52">
        <f t="shared" si="29"/>
        <v>218108</v>
      </c>
      <c r="V41" s="13"/>
      <c r="W41" s="13"/>
      <c r="X41" s="13"/>
      <c r="Y41" s="10"/>
      <c r="Z41" s="69"/>
      <c r="AA41" s="10"/>
      <c r="AB41" s="56">
        <f>+ROUND(AVERAGE(P41,Q41),0)</f>
        <v>222828</v>
      </c>
      <c r="AC41" s="57">
        <f>+ROUND(MEDIAN(P41,Q41),0)</f>
        <v>222828</v>
      </c>
      <c r="AD41" s="58">
        <f>+ROUND(GEOMEAN(P41,Q41),0)</f>
        <v>220455</v>
      </c>
      <c r="AE41" s="59">
        <f>HARMEAN(P41,Q41)</f>
        <v>218108.41121495329</v>
      </c>
      <c r="AF41" s="60">
        <f>+ROUND(MIN(P41,Q41),0)</f>
        <v>190400</v>
      </c>
      <c r="AG41" s="61">
        <f>+ROUND(_xlfn.STDEV.S(P41,Q41),2)</f>
        <v>45859.41</v>
      </c>
      <c r="AH41" s="62">
        <f>+ROUND(AG41/AB41,2)</f>
        <v>0.21</v>
      </c>
      <c r="AI41" s="78" t="str">
        <f>IF(AND(AH41&lt;=50%),"MEDIA ARMONICA","PROMEDIO  ")</f>
        <v>MEDIA ARMONICA</v>
      </c>
    </row>
    <row r="42" spans="2:36" ht="12.75" hidden="1" customHeight="1">
      <c r="B42" s="334" t="s">
        <v>0</v>
      </c>
      <c r="C42" s="70" t="s">
        <v>1</v>
      </c>
      <c r="D42" s="335" t="s">
        <v>2</v>
      </c>
      <c r="E42" s="318"/>
      <c r="F42" s="336" t="s">
        <v>3</v>
      </c>
      <c r="G42" s="13"/>
      <c r="H42" s="13"/>
      <c r="I42" s="13"/>
      <c r="J42" s="13"/>
      <c r="K42" s="13"/>
      <c r="L42" s="236"/>
      <c r="M42" s="13"/>
      <c r="N42" s="13"/>
      <c r="O42" s="13"/>
      <c r="P42" s="237"/>
      <c r="Q42" s="13"/>
      <c r="R42" s="13"/>
      <c r="S42" s="13"/>
      <c r="T42" s="10"/>
      <c r="U42" s="10"/>
      <c r="V42" s="13"/>
      <c r="W42" s="13"/>
      <c r="X42" s="13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</row>
    <row r="43" spans="2:36" ht="12.75" hidden="1" customHeight="1">
      <c r="B43" s="334"/>
      <c r="C43" s="70" t="s">
        <v>54</v>
      </c>
      <c r="D43" s="335"/>
      <c r="E43" s="318"/>
      <c r="F43" s="336"/>
      <c r="G43" s="13"/>
      <c r="H43" s="13"/>
      <c r="I43" s="13"/>
      <c r="J43" s="13"/>
      <c r="K43" s="13"/>
      <c r="L43" s="236"/>
      <c r="M43" s="13"/>
      <c r="N43" s="13"/>
      <c r="O43" s="13"/>
      <c r="P43" s="237"/>
      <c r="Q43" s="13"/>
      <c r="R43" s="13"/>
      <c r="S43" s="13"/>
      <c r="T43" s="10"/>
      <c r="U43" s="10"/>
      <c r="V43" s="13"/>
      <c r="W43" s="13"/>
      <c r="X43" s="1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</row>
    <row r="44" spans="2:36" ht="12.75" hidden="1" customHeight="1">
      <c r="B44" s="334"/>
      <c r="C44" s="70" t="s">
        <v>55</v>
      </c>
      <c r="D44" s="335"/>
      <c r="E44" s="318"/>
      <c r="F44" s="336"/>
      <c r="G44" s="13"/>
      <c r="H44" s="13"/>
      <c r="I44" s="13"/>
      <c r="J44" s="13"/>
      <c r="K44" s="13"/>
      <c r="L44" s="236"/>
      <c r="M44" s="13"/>
      <c r="N44" s="13"/>
      <c r="O44" s="13"/>
      <c r="P44" s="237"/>
      <c r="Q44" s="13"/>
      <c r="R44" s="13"/>
      <c r="S44" s="13"/>
      <c r="T44" s="10"/>
      <c r="U44" s="10"/>
      <c r="V44" s="13"/>
      <c r="W44" s="13"/>
      <c r="X44" s="1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</row>
    <row r="45" spans="2:36" ht="12.75" customHeight="1">
      <c r="B45" s="337">
        <v>25460899.129999999</v>
      </c>
      <c r="C45" s="338" t="s">
        <v>86</v>
      </c>
      <c r="D45" s="338">
        <v>10</v>
      </c>
      <c r="E45" s="320"/>
      <c r="F45" s="232" t="s">
        <v>87</v>
      </c>
      <c r="G45" s="38"/>
      <c r="H45" s="38"/>
      <c r="I45" s="38"/>
      <c r="J45" s="38"/>
      <c r="K45" s="38"/>
      <c r="L45" s="233"/>
      <c r="M45" s="38"/>
      <c r="N45" s="38"/>
      <c r="O45" s="38"/>
      <c r="P45" s="234"/>
      <c r="Q45" s="38"/>
      <c r="R45" s="38"/>
      <c r="S45" s="38"/>
      <c r="T45" s="34"/>
      <c r="U45" s="34"/>
      <c r="V45" s="38"/>
      <c r="W45" s="38"/>
      <c r="X45" s="38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</row>
    <row r="46" spans="2:36" ht="12.75" customHeight="1">
      <c r="B46" s="337"/>
      <c r="C46" s="338"/>
      <c r="D46" s="338"/>
      <c r="E46" s="321"/>
      <c r="F46" s="235" t="s">
        <v>6</v>
      </c>
      <c r="G46" s="13"/>
      <c r="H46" s="13"/>
      <c r="I46" s="13"/>
      <c r="J46" s="13"/>
      <c r="K46" s="13"/>
      <c r="L46" s="236"/>
      <c r="M46" s="13"/>
      <c r="N46" s="13"/>
      <c r="O46" s="13"/>
      <c r="P46" s="237"/>
      <c r="Q46" s="13"/>
      <c r="R46" s="13"/>
      <c r="S46" s="13"/>
      <c r="T46" s="10"/>
      <c r="U46" s="10"/>
      <c r="V46" s="13"/>
      <c r="W46" s="13"/>
      <c r="X46" s="13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</row>
    <row r="47" spans="2:36" ht="12.75" customHeight="1">
      <c r="B47" s="337"/>
      <c r="C47" s="338"/>
      <c r="D47" s="338"/>
      <c r="E47" s="321">
        <v>25</v>
      </c>
      <c r="F47" s="238" t="s">
        <v>88</v>
      </c>
      <c r="G47" s="13"/>
      <c r="H47" s="13"/>
      <c r="I47" s="13"/>
      <c r="J47" s="239">
        <v>25</v>
      </c>
      <c r="K47" s="240" t="s">
        <v>89</v>
      </c>
      <c r="L47" s="241" t="s">
        <v>88</v>
      </c>
      <c r="M47" s="242">
        <v>77350</v>
      </c>
      <c r="N47" s="243">
        <v>65000</v>
      </c>
      <c r="O47" s="244">
        <f t="shared" ref="O47:O74" si="36">N47*19%</f>
        <v>12350</v>
      </c>
      <c r="P47" s="252">
        <f t="shared" ref="P47:P74" si="37">N47+O47</f>
        <v>77350</v>
      </c>
      <c r="Q47" s="253">
        <v>49087.5</v>
      </c>
      <c r="R47" s="253">
        <f t="shared" ref="R47:R60" si="38">(Z47*5.1%)+Z47</f>
        <v>90613.016000000003</v>
      </c>
      <c r="S47" s="242">
        <f>AB47</f>
        <v>72350</v>
      </c>
      <c r="T47" s="53">
        <f>AE47</f>
        <v>67665.140362870239</v>
      </c>
      <c r="U47" s="52">
        <f t="shared" ref="U47:U73" si="39">ROUND(T47,0)</f>
        <v>67665</v>
      </c>
      <c r="V47" s="13"/>
      <c r="W47" s="13"/>
      <c r="X47" s="13"/>
      <c r="Y47" s="10"/>
      <c r="Z47" s="54">
        <v>86216</v>
      </c>
      <c r="AA47" s="55">
        <v>43912.19</v>
      </c>
      <c r="AB47" s="56">
        <f t="shared" ref="AB47:AB64" si="40">+ROUND(AVERAGE(P47,Q47,R47),0)</f>
        <v>72350</v>
      </c>
      <c r="AC47" s="57">
        <f t="shared" ref="AC47:AC64" si="41">+ROUND(MEDIAN(P47,Q47,R47),0)</f>
        <v>77350</v>
      </c>
      <c r="AD47" s="58">
        <f t="shared" ref="AD47:AD64" si="42">+ROUND(GEOMEAN(P47,Q47,R47),0)</f>
        <v>70071</v>
      </c>
      <c r="AE47" s="59">
        <f t="shared" ref="AE47:AE64" si="43">HARMEAN(P47,Q47,R47)</f>
        <v>67665.140362870239</v>
      </c>
      <c r="AF47" s="60">
        <f t="shared" ref="AF47:AF64" si="44">+ROUND(MIN(P47,Q47,R47),0)</f>
        <v>49088</v>
      </c>
      <c r="AG47" s="61">
        <f t="shared" ref="AG47:AG64" si="45">+ROUND(_xlfn.STDEV.S(P47,Q47,R47),2)</f>
        <v>21209.45</v>
      </c>
      <c r="AH47" s="62">
        <f t="shared" ref="AH47:AH74" si="46">+ROUND(AG47/AB47,2)</f>
        <v>0.28999999999999998</v>
      </c>
      <c r="AI47" s="63" t="str">
        <f t="shared" ref="AI47:AI74" si="47">IF(AND(AH47&lt;=50%),"MEDIA ARMONICA","PROMEDIO  ")</f>
        <v>MEDIA ARMONICA</v>
      </c>
    </row>
    <row r="48" spans="2:36" ht="12.75" customHeight="1">
      <c r="B48" s="337"/>
      <c r="C48" s="338"/>
      <c r="D48" s="338"/>
      <c r="E48" s="321">
        <v>26</v>
      </c>
      <c r="F48" s="238" t="s">
        <v>90</v>
      </c>
      <c r="G48" s="13"/>
      <c r="H48" s="13"/>
      <c r="I48" s="13"/>
      <c r="J48" s="239">
        <v>26</v>
      </c>
      <c r="K48" s="240" t="s">
        <v>91</v>
      </c>
      <c r="L48" s="241" t="s">
        <v>90</v>
      </c>
      <c r="M48" s="242">
        <v>282625</v>
      </c>
      <c r="N48" s="243">
        <v>297000</v>
      </c>
      <c r="O48" s="244">
        <f t="shared" si="36"/>
        <v>56430</v>
      </c>
      <c r="P48" s="252">
        <f t="shared" si="37"/>
        <v>353430</v>
      </c>
      <c r="Q48" s="253">
        <v>230379.24</v>
      </c>
      <c r="R48" s="253">
        <f t="shared" si="38"/>
        <v>296601.65899999999</v>
      </c>
      <c r="S48" s="242">
        <f t="shared" ref="S48:S74" si="48">AB48</f>
        <v>293470</v>
      </c>
      <c r="T48" s="53">
        <f t="shared" ref="T48:T74" si="49">AE48</f>
        <v>284586.54260913708</v>
      </c>
      <c r="U48" s="52">
        <f t="shared" si="39"/>
        <v>284587</v>
      </c>
      <c r="V48" s="13"/>
      <c r="W48" s="13"/>
      <c r="X48" s="13"/>
      <c r="Y48" s="10"/>
      <c r="Z48" s="54">
        <v>282209</v>
      </c>
      <c r="AA48" s="55">
        <v>143342.64000000001</v>
      </c>
      <c r="AB48" s="56">
        <f t="shared" si="40"/>
        <v>293470</v>
      </c>
      <c r="AC48" s="57">
        <f t="shared" si="41"/>
        <v>296602</v>
      </c>
      <c r="AD48" s="58">
        <f t="shared" si="42"/>
        <v>289050</v>
      </c>
      <c r="AE48" s="59">
        <f t="shared" si="43"/>
        <v>284586.54260913708</v>
      </c>
      <c r="AF48" s="60">
        <f t="shared" si="44"/>
        <v>230379</v>
      </c>
      <c r="AG48" s="61">
        <f t="shared" si="45"/>
        <v>61585.120000000003</v>
      </c>
      <c r="AH48" s="62">
        <f t="shared" si="46"/>
        <v>0.21</v>
      </c>
      <c r="AI48" s="63" t="str">
        <f t="shared" si="47"/>
        <v>MEDIA ARMONICA</v>
      </c>
    </row>
    <row r="49" spans="2:36" ht="12.75" customHeight="1">
      <c r="B49" s="337"/>
      <c r="C49" s="338"/>
      <c r="D49" s="338"/>
      <c r="E49" s="321">
        <v>27</v>
      </c>
      <c r="F49" s="238" t="s">
        <v>92</v>
      </c>
      <c r="G49" s="13"/>
      <c r="H49" s="13"/>
      <c r="I49" s="13"/>
      <c r="J49" s="239">
        <v>27</v>
      </c>
      <c r="K49" s="240" t="s">
        <v>93</v>
      </c>
      <c r="L49" s="241" t="s">
        <v>92</v>
      </c>
      <c r="M49" s="242">
        <v>3332000</v>
      </c>
      <c r="N49" s="243">
        <v>1650000</v>
      </c>
      <c r="O49" s="244">
        <f t="shared" si="36"/>
        <v>313500</v>
      </c>
      <c r="P49" s="252">
        <f t="shared" si="37"/>
        <v>1963500</v>
      </c>
      <c r="Q49" s="253">
        <v>1727880</v>
      </c>
      <c r="R49" s="253">
        <f t="shared" si="38"/>
        <v>2548594.0729999999</v>
      </c>
      <c r="S49" s="242">
        <f t="shared" si="48"/>
        <v>2079991</v>
      </c>
      <c r="T49" s="53">
        <f t="shared" si="49"/>
        <v>2026463.2916188836</v>
      </c>
      <c r="U49" s="52">
        <f t="shared" si="39"/>
        <v>2026463</v>
      </c>
      <c r="V49" s="13"/>
      <c r="W49" s="13"/>
      <c r="X49" s="13"/>
      <c r="Y49" s="10"/>
      <c r="Z49" s="54">
        <v>2424923</v>
      </c>
      <c r="AA49" s="55">
        <v>1215337.48</v>
      </c>
      <c r="AB49" s="56">
        <f t="shared" si="40"/>
        <v>2079991</v>
      </c>
      <c r="AC49" s="57">
        <f t="shared" si="41"/>
        <v>1963500</v>
      </c>
      <c r="AD49" s="58">
        <f t="shared" si="42"/>
        <v>2052493</v>
      </c>
      <c r="AE49" s="59">
        <f t="shared" si="43"/>
        <v>2026463.2916188836</v>
      </c>
      <c r="AF49" s="60">
        <f t="shared" si="44"/>
        <v>1727880</v>
      </c>
      <c r="AG49" s="61">
        <f t="shared" si="45"/>
        <v>422576.12</v>
      </c>
      <c r="AH49" s="62">
        <f t="shared" si="46"/>
        <v>0.2</v>
      </c>
      <c r="AI49" s="63" t="str">
        <f t="shared" si="47"/>
        <v>MEDIA ARMONICA</v>
      </c>
    </row>
    <row r="50" spans="2:36" ht="12.75" customHeight="1">
      <c r="B50" s="337"/>
      <c r="C50" s="338"/>
      <c r="D50" s="338"/>
      <c r="E50" s="321">
        <v>28</v>
      </c>
      <c r="F50" s="238" t="s">
        <v>94</v>
      </c>
      <c r="G50" s="13"/>
      <c r="H50" s="13"/>
      <c r="I50" s="13"/>
      <c r="J50" s="239">
        <v>28</v>
      </c>
      <c r="K50" s="240" t="s">
        <v>95</v>
      </c>
      <c r="L50" s="241" t="s">
        <v>94</v>
      </c>
      <c r="M50" s="242">
        <v>333200</v>
      </c>
      <c r="N50" s="243">
        <v>187000</v>
      </c>
      <c r="O50" s="244">
        <f t="shared" si="36"/>
        <v>35530</v>
      </c>
      <c r="P50" s="252">
        <f t="shared" si="37"/>
        <v>222530</v>
      </c>
      <c r="Q50" s="253">
        <v>107992.5</v>
      </c>
      <c r="R50" s="253">
        <f t="shared" si="38"/>
        <v>241196.092</v>
      </c>
      <c r="S50" s="242">
        <f t="shared" si="48"/>
        <v>190573</v>
      </c>
      <c r="T50" s="53">
        <f t="shared" si="49"/>
        <v>167600.73737592413</v>
      </c>
      <c r="U50" s="52">
        <f t="shared" si="39"/>
        <v>167601</v>
      </c>
      <c r="V50" s="13"/>
      <c r="W50" s="13"/>
      <c r="X50" s="13"/>
      <c r="Y50" s="10"/>
      <c r="Z50" s="54">
        <v>229492</v>
      </c>
      <c r="AA50" s="55">
        <v>116583.11</v>
      </c>
      <c r="AB50" s="56">
        <f t="shared" si="40"/>
        <v>190573</v>
      </c>
      <c r="AC50" s="57">
        <f t="shared" si="41"/>
        <v>222530</v>
      </c>
      <c r="AD50" s="58">
        <f t="shared" si="42"/>
        <v>179632</v>
      </c>
      <c r="AE50" s="59">
        <f t="shared" si="43"/>
        <v>167600.73737592413</v>
      </c>
      <c r="AF50" s="60">
        <f t="shared" si="44"/>
        <v>107993</v>
      </c>
      <c r="AG50" s="61">
        <f t="shared" si="45"/>
        <v>72123.11</v>
      </c>
      <c r="AH50" s="62">
        <f t="shared" si="46"/>
        <v>0.38</v>
      </c>
      <c r="AI50" s="63" t="str">
        <f t="shared" si="47"/>
        <v>MEDIA ARMONICA</v>
      </c>
    </row>
    <row r="51" spans="2:36" ht="12.75" customHeight="1">
      <c r="B51" s="337"/>
      <c r="C51" s="338"/>
      <c r="D51" s="338"/>
      <c r="E51" s="321">
        <v>29</v>
      </c>
      <c r="F51" s="238" t="s">
        <v>96</v>
      </c>
      <c r="G51" s="13"/>
      <c r="H51" s="13"/>
      <c r="I51" s="13"/>
      <c r="J51" s="239">
        <v>29</v>
      </c>
      <c r="K51" s="240" t="s">
        <v>97</v>
      </c>
      <c r="L51" s="241" t="s">
        <v>96</v>
      </c>
      <c r="M51" s="242">
        <v>10115000</v>
      </c>
      <c r="N51" s="243">
        <v>9200000</v>
      </c>
      <c r="O51" s="244">
        <f t="shared" si="36"/>
        <v>1748000</v>
      </c>
      <c r="P51" s="252">
        <f t="shared" si="37"/>
        <v>10948000</v>
      </c>
      <c r="Q51" s="253">
        <v>12762750</v>
      </c>
      <c r="R51" s="253">
        <f t="shared" si="38"/>
        <v>12238001.65</v>
      </c>
      <c r="S51" s="242">
        <f t="shared" si="48"/>
        <v>11982917</v>
      </c>
      <c r="T51" s="53">
        <f t="shared" si="49"/>
        <v>11932861.385654829</v>
      </c>
      <c r="U51" s="52">
        <f t="shared" si="39"/>
        <v>11932861</v>
      </c>
      <c r="V51" s="13"/>
      <c r="W51" s="13"/>
      <c r="X51" s="13"/>
      <c r="Y51" s="10"/>
      <c r="Z51" s="54">
        <v>11644150</v>
      </c>
      <c r="AA51" s="55">
        <v>5877063.71</v>
      </c>
      <c r="AB51" s="56">
        <f t="shared" si="40"/>
        <v>11982917</v>
      </c>
      <c r="AC51" s="57">
        <f t="shared" si="41"/>
        <v>12238002</v>
      </c>
      <c r="AD51" s="58">
        <f t="shared" si="42"/>
        <v>11958128</v>
      </c>
      <c r="AE51" s="59">
        <f t="shared" si="43"/>
        <v>11932861.385654829</v>
      </c>
      <c r="AF51" s="60">
        <f t="shared" si="44"/>
        <v>10948000</v>
      </c>
      <c r="AG51" s="61">
        <f t="shared" si="45"/>
        <v>933879.24</v>
      </c>
      <c r="AH51" s="62">
        <f t="shared" si="46"/>
        <v>0.08</v>
      </c>
      <c r="AI51" s="63" t="str">
        <f t="shared" si="47"/>
        <v>MEDIA ARMONICA</v>
      </c>
    </row>
    <row r="52" spans="2:36" ht="12.75" customHeight="1">
      <c r="B52" s="337"/>
      <c r="C52" s="338"/>
      <c r="D52" s="338"/>
      <c r="E52" s="321">
        <v>30</v>
      </c>
      <c r="F52" s="238" t="s">
        <v>98</v>
      </c>
      <c r="G52" s="13"/>
      <c r="H52" s="13"/>
      <c r="I52" s="13"/>
      <c r="J52" s="239">
        <v>30</v>
      </c>
      <c r="K52" s="240" t="s">
        <v>99</v>
      </c>
      <c r="L52" s="241" t="s">
        <v>98</v>
      </c>
      <c r="M52" s="242">
        <v>6188000</v>
      </c>
      <c r="N52" s="243">
        <v>4500000</v>
      </c>
      <c r="O52" s="244">
        <f t="shared" si="36"/>
        <v>855000</v>
      </c>
      <c r="P52" s="252">
        <f t="shared" si="37"/>
        <v>5355000</v>
      </c>
      <c r="Q52" s="253">
        <v>5890500</v>
      </c>
      <c r="R52" s="253">
        <f t="shared" si="38"/>
        <v>7580432.0899999999</v>
      </c>
      <c r="S52" s="242">
        <f t="shared" si="48"/>
        <v>6275311</v>
      </c>
      <c r="T52" s="53">
        <f t="shared" si="49"/>
        <v>6142193.7464471934</v>
      </c>
      <c r="U52" s="52">
        <f t="shared" si="39"/>
        <v>6142194</v>
      </c>
      <c r="V52" s="13"/>
      <c r="W52" s="13"/>
      <c r="X52" s="13"/>
      <c r="Y52" s="10"/>
      <c r="Z52" s="54">
        <v>7212590</v>
      </c>
      <c r="AA52" s="55">
        <v>3675468.51</v>
      </c>
      <c r="AB52" s="56">
        <f t="shared" si="40"/>
        <v>6275311</v>
      </c>
      <c r="AC52" s="57">
        <f t="shared" si="41"/>
        <v>5890500</v>
      </c>
      <c r="AD52" s="58">
        <f t="shared" si="42"/>
        <v>6206811</v>
      </c>
      <c r="AE52" s="59">
        <f t="shared" si="43"/>
        <v>6142193.7464471934</v>
      </c>
      <c r="AF52" s="60">
        <f t="shared" si="44"/>
        <v>5355000</v>
      </c>
      <c r="AG52" s="61">
        <f t="shared" si="45"/>
        <v>1161549.1599999999</v>
      </c>
      <c r="AH52" s="62">
        <f t="shared" si="46"/>
        <v>0.19</v>
      </c>
      <c r="AI52" s="63" t="str">
        <f t="shared" si="47"/>
        <v>MEDIA ARMONICA</v>
      </c>
    </row>
    <row r="53" spans="2:36" ht="12.75" customHeight="1">
      <c r="B53" s="337"/>
      <c r="C53" s="338"/>
      <c r="D53" s="338"/>
      <c r="E53" s="321">
        <v>31</v>
      </c>
      <c r="F53" s="238" t="s">
        <v>100</v>
      </c>
      <c r="G53" s="13"/>
      <c r="H53" s="13"/>
      <c r="I53" s="13"/>
      <c r="J53" s="239">
        <v>31</v>
      </c>
      <c r="K53" s="240" t="s">
        <v>101</v>
      </c>
      <c r="L53" s="241" t="s">
        <v>100</v>
      </c>
      <c r="M53" s="242">
        <v>69020</v>
      </c>
      <c r="N53" s="243">
        <v>52000</v>
      </c>
      <c r="O53" s="244">
        <f t="shared" si="36"/>
        <v>9880</v>
      </c>
      <c r="P53" s="252">
        <f t="shared" si="37"/>
        <v>61880</v>
      </c>
      <c r="Q53" s="253">
        <v>58905</v>
      </c>
      <c r="R53" s="253">
        <f t="shared" si="38"/>
        <v>82108.323999999993</v>
      </c>
      <c r="S53" s="242">
        <f t="shared" si="48"/>
        <v>67631</v>
      </c>
      <c r="T53" s="53">
        <f t="shared" si="49"/>
        <v>66202.029935044746</v>
      </c>
      <c r="U53" s="52">
        <f t="shared" si="39"/>
        <v>66202</v>
      </c>
      <c r="V53" s="13"/>
      <c r="W53" s="13"/>
      <c r="X53" s="13"/>
      <c r="Y53" s="10"/>
      <c r="Z53" s="54">
        <v>78124</v>
      </c>
      <c r="AA53" s="55">
        <v>39191.46</v>
      </c>
      <c r="AB53" s="56">
        <f t="shared" si="40"/>
        <v>67631</v>
      </c>
      <c r="AC53" s="57">
        <f t="shared" si="41"/>
        <v>61880</v>
      </c>
      <c r="AD53" s="58">
        <f t="shared" si="42"/>
        <v>66890</v>
      </c>
      <c r="AE53" s="59">
        <f t="shared" si="43"/>
        <v>66202.029935044746</v>
      </c>
      <c r="AF53" s="60">
        <f t="shared" si="44"/>
        <v>58905</v>
      </c>
      <c r="AG53" s="61">
        <f t="shared" si="45"/>
        <v>12625.57</v>
      </c>
      <c r="AH53" s="62">
        <f t="shared" si="46"/>
        <v>0.19</v>
      </c>
      <c r="AI53" s="63" t="str">
        <f t="shared" si="47"/>
        <v>MEDIA ARMONICA</v>
      </c>
      <c r="AJ53" s="72"/>
    </row>
    <row r="54" spans="2:36" ht="12.75" customHeight="1">
      <c r="B54" s="337"/>
      <c r="C54" s="338"/>
      <c r="D54" s="338"/>
      <c r="E54" s="321">
        <v>32</v>
      </c>
      <c r="F54" s="238" t="s">
        <v>102</v>
      </c>
      <c r="G54" s="13"/>
      <c r="H54" s="13"/>
      <c r="I54" s="13"/>
      <c r="J54" s="239">
        <v>32</v>
      </c>
      <c r="K54" s="240" t="s">
        <v>103</v>
      </c>
      <c r="L54" s="241" t="s">
        <v>102</v>
      </c>
      <c r="M54" s="242">
        <v>531335</v>
      </c>
      <c r="N54" s="243">
        <v>517000</v>
      </c>
      <c r="O54" s="244">
        <f t="shared" si="36"/>
        <v>98230</v>
      </c>
      <c r="P54" s="252">
        <f t="shared" si="37"/>
        <v>615230</v>
      </c>
      <c r="Q54" s="253">
        <v>429292.5</v>
      </c>
      <c r="R54" s="253">
        <f t="shared" si="38"/>
        <v>574301.08299999998</v>
      </c>
      <c r="S54" s="242">
        <f t="shared" si="48"/>
        <v>539608</v>
      </c>
      <c r="T54" s="53">
        <f t="shared" si="49"/>
        <v>526678.97509494319</v>
      </c>
      <c r="U54" s="52">
        <f t="shared" si="39"/>
        <v>526679</v>
      </c>
      <c r="V54" s="13"/>
      <c r="W54" s="13"/>
      <c r="X54" s="13"/>
      <c r="Y54" s="10"/>
      <c r="Z54" s="54">
        <v>546433</v>
      </c>
      <c r="AA54" s="55">
        <v>277253.34000000003</v>
      </c>
      <c r="AB54" s="56">
        <f t="shared" si="40"/>
        <v>539608</v>
      </c>
      <c r="AC54" s="57">
        <f t="shared" si="41"/>
        <v>574301</v>
      </c>
      <c r="AD54" s="58">
        <f t="shared" si="42"/>
        <v>533306</v>
      </c>
      <c r="AE54" s="59">
        <f t="shared" si="43"/>
        <v>526678.97509494319</v>
      </c>
      <c r="AF54" s="60">
        <f t="shared" si="44"/>
        <v>429293</v>
      </c>
      <c r="AG54" s="61">
        <f t="shared" si="45"/>
        <v>97703.14</v>
      </c>
      <c r="AH54" s="62">
        <f t="shared" si="46"/>
        <v>0.18</v>
      </c>
      <c r="AI54" s="63" t="str">
        <f t="shared" si="47"/>
        <v>MEDIA ARMONICA</v>
      </c>
      <c r="AJ54" s="72"/>
    </row>
    <row r="55" spans="2:36" ht="12.75" customHeight="1">
      <c r="B55" s="337"/>
      <c r="C55" s="338"/>
      <c r="D55" s="338"/>
      <c r="E55" s="321">
        <v>33</v>
      </c>
      <c r="F55" s="238" t="s">
        <v>104</v>
      </c>
      <c r="G55" s="13"/>
      <c r="H55" s="13"/>
      <c r="I55" s="13"/>
      <c r="J55" s="239">
        <v>33</v>
      </c>
      <c r="K55" s="240" t="s">
        <v>105</v>
      </c>
      <c r="L55" s="241" t="s">
        <v>104</v>
      </c>
      <c r="M55" s="242">
        <v>113050</v>
      </c>
      <c r="N55" s="243">
        <v>85000</v>
      </c>
      <c r="O55" s="244">
        <f t="shared" si="36"/>
        <v>16150</v>
      </c>
      <c r="P55" s="252">
        <f t="shared" si="37"/>
        <v>101150</v>
      </c>
      <c r="Q55" s="253">
        <v>58905</v>
      </c>
      <c r="R55" s="253">
        <f t="shared" si="38"/>
        <v>156024.103</v>
      </c>
      <c r="S55" s="242">
        <f t="shared" si="48"/>
        <v>105360</v>
      </c>
      <c r="T55" s="53">
        <f t="shared" si="49"/>
        <v>90165.739507179431</v>
      </c>
      <c r="U55" s="52">
        <f>ROUND(T55,0)</f>
        <v>90166</v>
      </c>
      <c r="V55" s="13"/>
      <c r="W55" s="13"/>
      <c r="X55" s="13"/>
      <c r="Y55" s="10"/>
      <c r="Z55" s="54">
        <v>148453</v>
      </c>
      <c r="AA55" s="55">
        <v>75635.210000000006</v>
      </c>
      <c r="AB55" s="56">
        <f t="shared" si="40"/>
        <v>105360</v>
      </c>
      <c r="AC55" s="57">
        <f t="shared" si="41"/>
        <v>101150</v>
      </c>
      <c r="AD55" s="58">
        <f t="shared" si="42"/>
        <v>97597</v>
      </c>
      <c r="AE55" s="59">
        <f t="shared" si="43"/>
        <v>90165.739507179431</v>
      </c>
      <c r="AF55" s="60">
        <f t="shared" si="44"/>
        <v>58905</v>
      </c>
      <c r="AG55" s="61">
        <f t="shared" si="45"/>
        <v>48696.21</v>
      </c>
      <c r="AH55" s="62">
        <f t="shared" si="46"/>
        <v>0.46</v>
      </c>
      <c r="AI55" s="63" t="str">
        <f t="shared" si="47"/>
        <v>MEDIA ARMONICA</v>
      </c>
      <c r="AJ55" s="72"/>
    </row>
    <row r="56" spans="2:36" ht="12.75" customHeight="1">
      <c r="B56" s="337"/>
      <c r="C56" s="338"/>
      <c r="D56" s="338"/>
      <c r="E56" s="321">
        <v>34</v>
      </c>
      <c r="F56" s="238" t="s">
        <v>106</v>
      </c>
      <c r="G56" s="13"/>
      <c r="H56" s="13"/>
      <c r="I56" s="13"/>
      <c r="J56" s="239">
        <v>34</v>
      </c>
      <c r="K56" s="240" t="s">
        <v>107</v>
      </c>
      <c r="L56" s="241" t="s">
        <v>106</v>
      </c>
      <c r="M56" s="242">
        <v>542640</v>
      </c>
      <c r="N56" s="243">
        <v>605000</v>
      </c>
      <c r="O56" s="244">
        <f t="shared" si="36"/>
        <v>114950</v>
      </c>
      <c r="P56" s="252">
        <f t="shared" si="37"/>
        <v>719950</v>
      </c>
      <c r="Q56" s="253">
        <v>444607.8</v>
      </c>
      <c r="R56" s="253">
        <f t="shared" si="38"/>
        <v>477326.364</v>
      </c>
      <c r="S56" s="242">
        <f t="shared" si="48"/>
        <v>547295</v>
      </c>
      <c r="T56" s="53">
        <f t="shared" si="49"/>
        <v>523271.51351655449</v>
      </c>
      <c r="U56" s="52">
        <f>ROUND(T56,0)</f>
        <v>523272</v>
      </c>
      <c r="V56" s="13"/>
      <c r="W56" s="13"/>
      <c r="X56" s="13"/>
      <c r="Y56" s="10"/>
      <c r="Z56" s="54">
        <v>454164</v>
      </c>
      <c r="AA56" s="55">
        <v>230499.43</v>
      </c>
      <c r="AB56" s="56">
        <f t="shared" si="40"/>
        <v>547295</v>
      </c>
      <c r="AC56" s="57">
        <f t="shared" si="41"/>
        <v>477326</v>
      </c>
      <c r="AD56" s="58">
        <f t="shared" si="42"/>
        <v>534603</v>
      </c>
      <c r="AE56" s="59">
        <f t="shared" si="43"/>
        <v>523271.51351655449</v>
      </c>
      <c r="AF56" s="60">
        <f t="shared" si="44"/>
        <v>444608</v>
      </c>
      <c r="AG56" s="61">
        <f t="shared" si="45"/>
        <v>150416.12</v>
      </c>
      <c r="AH56" s="62">
        <f t="shared" si="46"/>
        <v>0.27</v>
      </c>
      <c r="AI56" s="63" t="str">
        <f t="shared" si="47"/>
        <v>MEDIA ARMONICA</v>
      </c>
    </row>
    <row r="57" spans="2:36" ht="12.75" customHeight="1">
      <c r="B57" s="337"/>
      <c r="C57" s="338"/>
      <c r="D57" s="338"/>
      <c r="E57" s="321">
        <v>35</v>
      </c>
      <c r="F57" s="238" t="s">
        <v>108</v>
      </c>
      <c r="G57" s="13"/>
      <c r="H57" s="13"/>
      <c r="I57" s="13"/>
      <c r="J57" s="239">
        <v>35</v>
      </c>
      <c r="K57" s="240" t="s">
        <v>109</v>
      </c>
      <c r="L57" s="241" t="s">
        <v>108</v>
      </c>
      <c r="M57" s="242">
        <v>192185</v>
      </c>
      <c r="N57" s="243">
        <v>198000</v>
      </c>
      <c r="O57" s="244">
        <f t="shared" si="36"/>
        <v>37620</v>
      </c>
      <c r="P57" s="252">
        <f t="shared" si="37"/>
        <v>235620</v>
      </c>
      <c r="Q57" s="253">
        <v>153153</v>
      </c>
      <c r="R57" s="253">
        <f t="shared" si="38"/>
        <v>210115.92</v>
      </c>
      <c r="S57" s="242">
        <f t="shared" si="48"/>
        <v>199630</v>
      </c>
      <c r="T57" s="53">
        <f t="shared" si="49"/>
        <v>193139.45696238335</v>
      </c>
      <c r="U57" s="52">
        <f t="shared" si="39"/>
        <v>193139</v>
      </c>
      <c r="V57" s="13"/>
      <c r="W57" s="13"/>
      <c r="X57" s="13"/>
      <c r="Y57" s="10"/>
      <c r="Z57" s="54">
        <v>199920</v>
      </c>
      <c r="AA57" s="55">
        <v>101372.53</v>
      </c>
      <c r="AB57" s="56">
        <f t="shared" si="40"/>
        <v>199630</v>
      </c>
      <c r="AC57" s="57">
        <f t="shared" si="41"/>
        <v>210116</v>
      </c>
      <c r="AD57" s="58">
        <f t="shared" si="42"/>
        <v>196456</v>
      </c>
      <c r="AE57" s="59">
        <f t="shared" si="43"/>
        <v>193139.45696238335</v>
      </c>
      <c r="AF57" s="60">
        <f t="shared" si="44"/>
        <v>153153</v>
      </c>
      <c r="AG57" s="61">
        <f t="shared" si="45"/>
        <v>42221.71</v>
      </c>
      <c r="AH57" s="62">
        <f t="shared" si="46"/>
        <v>0.21</v>
      </c>
      <c r="AI57" s="63" t="str">
        <f t="shared" si="47"/>
        <v>MEDIA ARMONICA</v>
      </c>
    </row>
    <row r="58" spans="2:36" ht="12.75" customHeight="1">
      <c r="B58" s="337"/>
      <c r="C58" s="338"/>
      <c r="D58" s="338"/>
      <c r="E58" s="321">
        <v>36</v>
      </c>
      <c r="F58" s="238" t="s">
        <v>110</v>
      </c>
      <c r="G58" s="13"/>
      <c r="H58" s="13"/>
      <c r="I58" s="13"/>
      <c r="J58" s="239">
        <v>36</v>
      </c>
      <c r="K58" s="240" t="s">
        <v>111</v>
      </c>
      <c r="L58" s="241" t="s">
        <v>110</v>
      </c>
      <c r="M58" s="242">
        <v>1882580</v>
      </c>
      <c r="N58" s="243">
        <v>220000</v>
      </c>
      <c r="O58" s="244">
        <f t="shared" si="36"/>
        <v>41800</v>
      </c>
      <c r="P58" s="252">
        <f t="shared" si="37"/>
        <v>261800</v>
      </c>
      <c r="Q58" s="253">
        <v>1197378</v>
      </c>
      <c r="R58" s="253">
        <f t="shared" si="38"/>
        <v>1587625.8859999999</v>
      </c>
      <c r="S58" s="248">
        <f t="shared" si="48"/>
        <v>1015601</v>
      </c>
      <c r="T58" s="84">
        <f t="shared" si="49"/>
        <v>567672.29272321984</v>
      </c>
      <c r="U58" s="52">
        <f>ROUND(S58,0)</f>
        <v>1015601</v>
      </c>
      <c r="V58" s="13"/>
      <c r="W58" s="13"/>
      <c r="X58" s="13"/>
      <c r="Y58" s="10"/>
      <c r="Z58" s="54">
        <v>1510586</v>
      </c>
      <c r="AA58" s="55">
        <v>762452.04</v>
      </c>
      <c r="AB58" s="56">
        <f t="shared" si="40"/>
        <v>1015601</v>
      </c>
      <c r="AC58" s="57">
        <f t="shared" si="41"/>
        <v>1197378</v>
      </c>
      <c r="AD58" s="58">
        <f t="shared" si="42"/>
        <v>792470</v>
      </c>
      <c r="AE58" s="59">
        <f t="shared" si="43"/>
        <v>567672.29272321984</v>
      </c>
      <c r="AF58" s="60">
        <f t="shared" si="44"/>
        <v>261800</v>
      </c>
      <c r="AG58" s="61">
        <f t="shared" si="45"/>
        <v>681348.4</v>
      </c>
      <c r="AH58" s="62">
        <f t="shared" si="46"/>
        <v>0.67</v>
      </c>
      <c r="AI58" s="63" t="str">
        <f t="shared" si="47"/>
        <v xml:space="preserve">PROMEDIO  </v>
      </c>
    </row>
    <row r="59" spans="2:36" ht="12.75" customHeight="1">
      <c r="B59" s="337"/>
      <c r="C59" s="338"/>
      <c r="D59" s="338"/>
      <c r="E59" s="321">
        <v>37</v>
      </c>
      <c r="F59" s="238" t="s">
        <v>112</v>
      </c>
      <c r="G59" s="13"/>
      <c r="H59" s="13"/>
      <c r="I59" s="13"/>
      <c r="J59" s="239">
        <v>37</v>
      </c>
      <c r="K59" s="240" t="s">
        <v>113</v>
      </c>
      <c r="L59" s="241" t="s">
        <v>112</v>
      </c>
      <c r="M59" s="242">
        <v>1740970</v>
      </c>
      <c r="N59" s="243">
        <v>1122000</v>
      </c>
      <c r="O59" s="244">
        <f t="shared" si="36"/>
        <v>213180</v>
      </c>
      <c r="P59" s="252">
        <f t="shared" si="37"/>
        <v>1335180</v>
      </c>
      <c r="Q59" s="253">
        <v>1390907.7</v>
      </c>
      <c r="R59" s="253">
        <f t="shared" si="38"/>
        <v>1482818.064</v>
      </c>
      <c r="S59" s="242">
        <f t="shared" si="48"/>
        <v>1402969</v>
      </c>
      <c r="T59" s="53">
        <f t="shared" si="49"/>
        <v>1400358.0661811966</v>
      </c>
      <c r="U59" s="52">
        <f>ROUND(T59,0)</f>
        <v>1400358</v>
      </c>
      <c r="V59" s="13"/>
      <c r="W59" s="13"/>
      <c r="X59" s="13"/>
      <c r="Y59" s="10"/>
      <c r="Z59" s="54">
        <v>1410864</v>
      </c>
      <c r="AA59" s="55">
        <v>715144.78</v>
      </c>
      <c r="AB59" s="56">
        <f t="shared" si="40"/>
        <v>1402969</v>
      </c>
      <c r="AC59" s="57">
        <f t="shared" si="41"/>
        <v>1390908</v>
      </c>
      <c r="AD59" s="58">
        <f t="shared" si="42"/>
        <v>1401658</v>
      </c>
      <c r="AE59" s="59">
        <f t="shared" si="43"/>
        <v>1400358.0661811966</v>
      </c>
      <c r="AF59" s="60">
        <f t="shared" si="44"/>
        <v>1335180</v>
      </c>
      <c r="AG59" s="61">
        <f t="shared" si="45"/>
        <v>74554.33</v>
      </c>
      <c r="AH59" s="62">
        <f t="shared" si="46"/>
        <v>0.05</v>
      </c>
      <c r="AI59" s="63" t="str">
        <f t="shared" si="47"/>
        <v>MEDIA ARMONICA</v>
      </c>
    </row>
    <row r="60" spans="2:36" ht="12.75" customHeight="1">
      <c r="B60" s="337"/>
      <c r="C60" s="338"/>
      <c r="D60" s="338"/>
      <c r="E60" s="321">
        <v>38</v>
      </c>
      <c r="F60" s="238" t="s">
        <v>114</v>
      </c>
      <c r="G60" s="13"/>
      <c r="H60" s="13"/>
      <c r="I60" s="13"/>
      <c r="J60" s="239">
        <v>38</v>
      </c>
      <c r="K60" s="240" t="s">
        <v>115</v>
      </c>
      <c r="L60" s="241" t="s">
        <v>114</v>
      </c>
      <c r="M60" s="242">
        <v>361760</v>
      </c>
      <c r="N60" s="243">
        <v>2992000</v>
      </c>
      <c r="O60" s="244">
        <f t="shared" si="36"/>
        <v>568480</v>
      </c>
      <c r="P60" s="252">
        <f t="shared" si="37"/>
        <v>3560480</v>
      </c>
      <c r="Q60" s="253">
        <v>861833.7</v>
      </c>
      <c r="R60" s="253">
        <f t="shared" si="38"/>
        <v>511532.21</v>
      </c>
      <c r="S60" s="242">
        <f t="shared" si="48"/>
        <v>1644615</v>
      </c>
      <c r="T60" s="53">
        <f t="shared" si="49"/>
        <v>883369.13360980724</v>
      </c>
      <c r="U60" s="52">
        <f t="shared" si="39"/>
        <v>883369</v>
      </c>
      <c r="V60" s="13"/>
      <c r="W60" s="13"/>
      <c r="X60" s="13"/>
      <c r="Y60" s="10"/>
      <c r="Z60" s="54">
        <v>486710</v>
      </c>
      <c r="AA60" s="55">
        <v>245913.5</v>
      </c>
      <c r="AB60" s="56">
        <f t="shared" si="40"/>
        <v>1644615</v>
      </c>
      <c r="AC60" s="57">
        <f t="shared" si="41"/>
        <v>861834</v>
      </c>
      <c r="AD60" s="58">
        <f t="shared" si="42"/>
        <v>1162166</v>
      </c>
      <c r="AE60" s="59">
        <f t="shared" si="43"/>
        <v>883369.13360980724</v>
      </c>
      <c r="AF60" s="60">
        <f t="shared" si="44"/>
        <v>511532</v>
      </c>
      <c r="AG60" s="61">
        <f t="shared" si="45"/>
        <v>1668406.71</v>
      </c>
      <c r="AH60" s="62">
        <f t="shared" si="46"/>
        <v>1.01</v>
      </c>
      <c r="AI60" s="63" t="str">
        <f t="shared" si="47"/>
        <v xml:space="preserve">PROMEDIO  </v>
      </c>
    </row>
    <row r="61" spans="2:36" ht="12.75" customHeight="1">
      <c r="B61" s="337"/>
      <c r="C61" s="338"/>
      <c r="D61" s="338"/>
      <c r="E61" s="321">
        <v>39</v>
      </c>
      <c r="F61" s="238" t="s">
        <v>116</v>
      </c>
      <c r="G61" s="13"/>
      <c r="H61" s="13"/>
      <c r="I61" s="13"/>
      <c r="J61" s="239">
        <v>39</v>
      </c>
      <c r="K61" s="240" t="s">
        <v>117</v>
      </c>
      <c r="L61" s="241" t="s">
        <v>116</v>
      </c>
      <c r="M61" s="125">
        <v>297500</v>
      </c>
      <c r="N61" s="243">
        <v>65000</v>
      </c>
      <c r="O61" s="244">
        <f t="shared" si="36"/>
        <v>12350</v>
      </c>
      <c r="P61" s="252">
        <f t="shared" si="37"/>
        <v>77350</v>
      </c>
      <c r="Q61" s="254"/>
      <c r="R61" s="255">
        <f>(Z61*5.1%)+Z61</f>
        <v>251201.61199999999</v>
      </c>
      <c r="S61" s="248">
        <f t="shared" si="48"/>
        <v>164276</v>
      </c>
      <c r="T61" s="84">
        <f t="shared" si="49"/>
        <v>118279.40560035968</v>
      </c>
      <c r="U61" s="52">
        <f>ROUND(S61,0)</f>
        <v>164276</v>
      </c>
      <c r="V61" s="65" t="s">
        <v>118</v>
      </c>
      <c r="W61" s="76">
        <v>239012</v>
      </c>
      <c r="X61" s="76">
        <v>119930.5</v>
      </c>
      <c r="Y61" s="10"/>
      <c r="Z61" s="54">
        <v>239012</v>
      </c>
      <c r="AA61" s="55">
        <v>119930.58</v>
      </c>
      <c r="AB61" s="56">
        <f>+ROUND(AVERAGE(P61,R61),0)</f>
        <v>164276</v>
      </c>
      <c r="AC61" s="57">
        <f>+ROUND(MEDIAN(P61,R61),0)</f>
        <v>164276</v>
      </c>
      <c r="AD61" s="58">
        <f>+ROUND(GEOMEAN(P61,R61),0)</f>
        <v>139393</v>
      </c>
      <c r="AE61" s="59">
        <f>HARMEAN(P61,R61)</f>
        <v>118279.40560035968</v>
      </c>
      <c r="AF61" s="60">
        <f>+ROUND(MIN(P61,R61),0)</f>
        <v>77350</v>
      </c>
      <c r="AG61" s="61">
        <f>+ROUND(_xlfn.STDEV.S(P61,R61),2)</f>
        <v>122931.65</v>
      </c>
      <c r="AH61" s="62">
        <f>+ROUND(AG61/AB61,2)</f>
        <v>0.75</v>
      </c>
      <c r="AI61" s="63" t="str">
        <f t="shared" si="47"/>
        <v xml:space="preserve">PROMEDIO  </v>
      </c>
      <c r="AJ61" s="66" t="s">
        <v>119</v>
      </c>
    </row>
    <row r="62" spans="2:36" ht="12.75" customHeight="1">
      <c r="B62" s="337"/>
      <c r="C62" s="338"/>
      <c r="D62" s="338"/>
      <c r="E62" s="321">
        <v>40</v>
      </c>
      <c r="F62" s="238" t="s">
        <v>120</v>
      </c>
      <c r="G62" s="13"/>
      <c r="H62" s="13"/>
      <c r="I62" s="13"/>
      <c r="J62" s="239">
        <v>40</v>
      </c>
      <c r="K62" s="240" t="s">
        <v>121</v>
      </c>
      <c r="L62" s="241" t="s">
        <v>120</v>
      </c>
      <c r="M62" s="242">
        <v>214200</v>
      </c>
      <c r="N62" s="243">
        <v>160000</v>
      </c>
      <c r="O62" s="244">
        <f t="shared" si="36"/>
        <v>30400</v>
      </c>
      <c r="P62" s="252">
        <f t="shared" si="37"/>
        <v>190400</v>
      </c>
      <c r="Q62" s="253">
        <v>153802.74</v>
      </c>
      <c r="R62" s="253">
        <f t="shared" ref="R62:R63" si="50">(Z62*5.1%)+Z62</f>
        <v>181224.981</v>
      </c>
      <c r="S62" s="242">
        <f t="shared" si="48"/>
        <v>175143</v>
      </c>
      <c r="T62" s="53">
        <f t="shared" si="49"/>
        <v>173692.1407593583</v>
      </c>
      <c r="U62" s="52">
        <f t="shared" si="39"/>
        <v>173692</v>
      </c>
      <c r="V62" s="13"/>
      <c r="W62" s="13"/>
      <c r="X62" s="13"/>
      <c r="Y62" s="10"/>
      <c r="Z62" s="54">
        <v>172431</v>
      </c>
      <c r="AA62" s="55">
        <v>86553.46</v>
      </c>
      <c r="AB62" s="56">
        <f t="shared" si="40"/>
        <v>175143</v>
      </c>
      <c r="AC62" s="57">
        <f t="shared" si="41"/>
        <v>181225</v>
      </c>
      <c r="AD62" s="58">
        <f t="shared" si="42"/>
        <v>174428</v>
      </c>
      <c r="AE62" s="59">
        <f t="shared" si="43"/>
        <v>173692.1407593583</v>
      </c>
      <c r="AF62" s="60">
        <f t="shared" si="44"/>
        <v>153803</v>
      </c>
      <c r="AG62" s="61">
        <f t="shared" si="45"/>
        <v>19041.71</v>
      </c>
      <c r="AH62" s="62">
        <f t="shared" si="46"/>
        <v>0.11</v>
      </c>
      <c r="AI62" s="63" t="str">
        <f t="shared" si="47"/>
        <v>MEDIA ARMONICA</v>
      </c>
    </row>
    <row r="63" spans="2:36" ht="12.75" customHeight="1">
      <c r="B63" s="337"/>
      <c r="C63" s="338"/>
      <c r="D63" s="338"/>
      <c r="E63" s="321">
        <v>41</v>
      </c>
      <c r="F63" s="238" t="s">
        <v>122</v>
      </c>
      <c r="G63" s="13"/>
      <c r="H63" s="13"/>
      <c r="I63" s="13"/>
      <c r="J63" s="239">
        <v>41</v>
      </c>
      <c r="K63" s="240" t="s">
        <v>123</v>
      </c>
      <c r="L63" s="241" t="s">
        <v>122</v>
      </c>
      <c r="M63" s="242">
        <v>297500</v>
      </c>
      <c r="N63" s="243">
        <v>258000</v>
      </c>
      <c r="O63" s="244">
        <f t="shared" si="36"/>
        <v>49020</v>
      </c>
      <c r="P63" s="252">
        <f t="shared" si="37"/>
        <v>307020</v>
      </c>
      <c r="Q63" s="253">
        <v>239475.6</v>
      </c>
      <c r="R63" s="253">
        <f t="shared" si="50"/>
        <v>247136.34400000001</v>
      </c>
      <c r="S63" s="242">
        <f t="shared" si="48"/>
        <v>264544</v>
      </c>
      <c r="T63" s="53">
        <f t="shared" si="49"/>
        <v>261340.95656384339</v>
      </c>
      <c r="U63" s="52">
        <f t="shared" si="39"/>
        <v>261341</v>
      </c>
      <c r="V63" s="13"/>
      <c r="W63" s="13"/>
      <c r="X63" s="13"/>
      <c r="Y63" s="10"/>
      <c r="Z63" s="54">
        <v>235144</v>
      </c>
      <c r="AA63" s="55">
        <v>119359.38</v>
      </c>
      <c r="AB63" s="56">
        <f t="shared" si="40"/>
        <v>264544</v>
      </c>
      <c r="AC63" s="57">
        <f t="shared" si="41"/>
        <v>247136</v>
      </c>
      <c r="AD63" s="58">
        <f t="shared" si="42"/>
        <v>262899</v>
      </c>
      <c r="AE63" s="59">
        <f t="shared" si="43"/>
        <v>261340.95656384339</v>
      </c>
      <c r="AF63" s="60">
        <f t="shared" si="44"/>
        <v>239476</v>
      </c>
      <c r="AG63" s="61">
        <f t="shared" si="45"/>
        <v>36984.199999999997</v>
      </c>
      <c r="AH63" s="62">
        <f t="shared" si="46"/>
        <v>0.14000000000000001</v>
      </c>
      <c r="AI63" s="63" t="str">
        <f t="shared" si="47"/>
        <v>MEDIA ARMONICA</v>
      </c>
    </row>
    <row r="64" spans="2:36" ht="12.75" customHeight="1">
      <c r="B64" s="337"/>
      <c r="C64" s="338"/>
      <c r="D64" s="338"/>
      <c r="E64" s="321">
        <v>42</v>
      </c>
      <c r="F64" s="238" t="s">
        <v>124</v>
      </c>
      <c r="G64" s="13"/>
      <c r="H64" s="13"/>
      <c r="I64" s="13"/>
      <c r="J64" s="239">
        <v>42</v>
      </c>
      <c r="K64" s="240" t="s">
        <v>125</v>
      </c>
      <c r="L64" s="241" t="s">
        <v>124</v>
      </c>
      <c r="M64" s="242">
        <v>220150</v>
      </c>
      <c r="N64" s="243">
        <v>172000</v>
      </c>
      <c r="O64" s="244">
        <f t="shared" si="36"/>
        <v>32680</v>
      </c>
      <c r="P64" s="252">
        <f t="shared" si="37"/>
        <v>204680</v>
      </c>
      <c r="Q64" s="253">
        <v>185175.9</v>
      </c>
      <c r="R64" s="253">
        <f>(Z64*5.1%)+Z64</f>
        <v>182975.94699999999</v>
      </c>
      <c r="S64" s="242">
        <f t="shared" si="48"/>
        <v>190944</v>
      </c>
      <c r="T64" s="53">
        <f t="shared" si="49"/>
        <v>190462.34205652689</v>
      </c>
      <c r="U64" s="52">
        <f t="shared" si="39"/>
        <v>190462</v>
      </c>
      <c r="V64" s="13"/>
      <c r="W64" s="13"/>
      <c r="X64" s="13"/>
      <c r="Y64" s="10"/>
      <c r="Z64" s="54">
        <v>174097</v>
      </c>
      <c r="AA64" s="55">
        <v>88655</v>
      </c>
      <c r="AB64" s="56">
        <f t="shared" si="40"/>
        <v>190944</v>
      </c>
      <c r="AC64" s="57">
        <f t="shared" si="41"/>
        <v>185176</v>
      </c>
      <c r="AD64" s="58">
        <f t="shared" si="42"/>
        <v>190700</v>
      </c>
      <c r="AE64" s="59">
        <f t="shared" si="43"/>
        <v>190462.34205652689</v>
      </c>
      <c r="AF64" s="60">
        <f t="shared" si="44"/>
        <v>182976</v>
      </c>
      <c r="AG64" s="61">
        <f t="shared" si="45"/>
        <v>11946.52</v>
      </c>
      <c r="AH64" s="62">
        <f t="shared" si="46"/>
        <v>0.06</v>
      </c>
      <c r="AI64" s="63" t="str">
        <f t="shared" si="47"/>
        <v>MEDIA ARMONICA</v>
      </c>
    </row>
    <row r="65" spans="2:35" ht="12.75" customHeight="1">
      <c r="B65" s="337"/>
      <c r="C65" s="338"/>
      <c r="D65" s="338"/>
      <c r="E65" s="321">
        <v>43</v>
      </c>
      <c r="F65" s="238" t="s">
        <v>126</v>
      </c>
      <c r="G65" s="13"/>
      <c r="H65" s="13"/>
      <c r="I65" s="13"/>
      <c r="J65" s="239">
        <v>43</v>
      </c>
      <c r="K65" s="240" t="s">
        <v>127</v>
      </c>
      <c r="L65" s="241" t="s">
        <v>126</v>
      </c>
      <c r="M65" s="242">
        <v>293930</v>
      </c>
      <c r="N65" s="243">
        <v>253000</v>
      </c>
      <c r="O65" s="244">
        <f t="shared" si="36"/>
        <v>48070</v>
      </c>
      <c r="P65" s="252">
        <f t="shared" si="37"/>
        <v>301070</v>
      </c>
      <c r="Q65" s="253">
        <v>241146.36</v>
      </c>
      <c r="R65" s="253"/>
      <c r="S65" s="242">
        <f t="shared" si="48"/>
        <v>271108</v>
      </c>
      <c r="T65" s="53">
        <f t="shared" si="49"/>
        <v>267796.91636453016</v>
      </c>
      <c r="U65" s="52">
        <f t="shared" si="39"/>
        <v>267797</v>
      </c>
      <c r="V65" s="13"/>
      <c r="W65" s="13"/>
      <c r="X65" s="13"/>
      <c r="Y65" s="10"/>
      <c r="Z65" s="69"/>
      <c r="AA65" s="10"/>
      <c r="AB65" s="56">
        <f>+ROUND(AVERAGE(P65,Q65),0)</f>
        <v>271108</v>
      </c>
      <c r="AC65" s="57">
        <f t="shared" ref="AC65:AC74" si="51">+ROUND(MEDIAN(P65,Q65),0)</f>
        <v>271108</v>
      </c>
      <c r="AD65" s="58">
        <f t="shared" ref="AD65:AD74" si="52">+ROUND(GEOMEAN(P65,Q65),0)</f>
        <v>269447</v>
      </c>
      <c r="AE65" s="59">
        <f>HARMEAN(P65,Q65)</f>
        <v>267796.91636453016</v>
      </c>
      <c r="AF65" s="60">
        <f>+ROUND(MIN(P65,Q65),0)</f>
        <v>241146</v>
      </c>
      <c r="AG65" s="61">
        <f t="shared" ref="AG65:AG74" si="53">+ROUND(_xlfn.STDEV.S(P65,Q65),2)</f>
        <v>42372.41</v>
      </c>
      <c r="AH65" s="62">
        <f t="shared" si="46"/>
        <v>0.16</v>
      </c>
      <c r="AI65" s="78" t="str">
        <f t="shared" si="47"/>
        <v>MEDIA ARMONICA</v>
      </c>
    </row>
    <row r="66" spans="2:35" ht="12.75" customHeight="1">
      <c r="B66" s="337"/>
      <c r="C66" s="338"/>
      <c r="D66" s="338"/>
      <c r="E66" s="321">
        <v>44</v>
      </c>
      <c r="F66" s="238" t="s">
        <v>128</v>
      </c>
      <c r="G66" s="13"/>
      <c r="H66" s="13"/>
      <c r="I66" s="13"/>
      <c r="J66" s="239">
        <v>44</v>
      </c>
      <c r="K66" s="240" t="s">
        <v>129</v>
      </c>
      <c r="L66" s="241" t="s">
        <v>128</v>
      </c>
      <c r="M66" s="242">
        <v>339150</v>
      </c>
      <c r="N66" s="243">
        <v>275000</v>
      </c>
      <c r="O66" s="244">
        <f t="shared" si="36"/>
        <v>52250</v>
      </c>
      <c r="P66" s="252">
        <f t="shared" si="37"/>
        <v>327250</v>
      </c>
      <c r="Q66" s="253">
        <v>193715.34</v>
      </c>
      <c r="R66" s="253"/>
      <c r="S66" s="242">
        <f t="shared" si="48"/>
        <v>260483</v>
      </c>
      <c r="T66" s="53">
        <f t="shared" si="49"/>
        <v>243368.76236334644</v>
      </c>
      <c r="U66" s="52">
        <f t="shared" si="39"/>
        <v>243369</v>
      </c>
      <c r="V66" s="13"/>
      <c r="W66" s="13"/>
      <c r="X66" s="13"/>
      <c r="Y66" s="10"/>
      <c r="Z66" s="69"/>
      <c r="AA66" s="10"/>
      <c r="AB66" s="56">
        <f t="shared" ref="AB66:AB72" si="54">+ROUND(AVERAGE(P66,Q66),0)</f>
        <v>260483</v>
      </c>
      <c r="AC66" s="57">
        <f t="shared" si="51"/>
        <v>260483</v>
      </c>
      <c r="AD66" s="58">
        <f t="shared" si="52"/>
        <v>251780</v>
      </c>
      <c r="AE66" s="59">
        <f t="shared" ref="AE66:AE74" si="55">HARMEAN(P66,Q66)</f>
        <v>243368.76236334644</v>
      </c>
      <c r="AF66" s="60">
        <f t="shared" ref="AF66:AF74" si="56">+ROUND(MIN(P66,Q66),0)</f>
        <v>193715</v>
      </c>
      <c r="AG66" s="61">
        <f>+ROUND(_xlfn.STDEV.S(P66,Q66),2)</f>
        <v>94423.26</v>
      </c>
      <c r="AH66" s="62">
        <f t="shared" si="46"/>
        <v>0.36</v>
      </c>
      <c r="AI66" s="78" t="str">
        <f t="shared" si="47"/>
        <v>MEDIA ARMONICA</v>
      </c>
    </row>
    <row r="67" spans="2:35" ht="12.75" customHeight="1">
      <c r="B67" s="337"/>
      <c r="C67" s="338"/>
      <c r="D67" s="338"/>
      <c r="E67" s="321">
        <v>45</v>
      </c>
      <c r="F67" s="238" t="s">
        <v>130</v>
      </c>
      <c r="G67" s="13"/>
      <c r="H67" s="13"/>
      <c r="I67" s="13"/>
      <c r="J67" s="239">
        <v>45</v>
      </c>
      <c r="K67" s="240" t="s">
        <v>131</v>
      </c>
      <c r="L67" s="241" t="s">
        <v>130</v>
      </c>
      <c r="M67" s="242">
        <v>949620</v>
      </c>
      <c r="N67" s="243">
        <v>913000</v>
      </c>
      <c r="O67" s="244">
        <f t="shared" si="36"/>
        <v>173470</v>
      </c>
      <c r="P67" s="252">
        <f t="shared" si="37"/>
        <v>1086470</v>
      </c>
      <c r="Q67" s="253">
        <v>768085.5</v>
      </c>
      <c r="R67" s="253"/>
      <c r="S67" s="242">
        <f t="shared" si="48"/>
        <v>927278</v>
      </c>
      <c r="T67" s="53">
        <f t="shared" si="49"/>
        <v>899948.1042061022</v>
      </c>
      <c r="U67" s="52">
        <f t="shared" si="39"/>
        <v>899948</v>
      </c>
      <c r="V67" s="13"/>
      <c r="W67" s="13"/>
      <c r="X67" s="13"/>
      <c r="Y67" s="10"/>
      <c r="Z67" s="69"/>
      <c r="AA67" s="10"/>
      <c r="AB67" s="56">
        <f t="shared" si="54"/>
        <v>927278</v>
      </c>
      <c r="AC67" s="57">
        <f t="shared" si="51"/>
        <v>927278</v>
      </c>
      <c r="AD67" s="58">
        <f t="shared" si="52"/>
        <v>913511</v>
      </c>
      <c r="AE67" s="59">
        <f t="shared" si="55"/>
        <v>899948.1042061022</v>
      </c>
      <c r="AF67" s="60">
        <f t="shared" si="56"/>
        <v>768086</v>
      </c>
      <c r="AG67" s="61">
        <f t="shared" si="53"/>
        <v>225131.84</v>
      </c>
      <c r="AH67" s="62">
        <f t="shared" si="46"/>
        <v>0.24</v>
      </c>
      <c r="AI67" s="78" t="str">
        <f t="shared" si="47"/>
        <v>MEDIA ARMONICA</v>
      </c>
    </row>
    <row r="68" spans="2:35" ht="12.75" customHeight="1">
      <c r="B68" s="337"/>
      <c r="C68" s="338"/>
      <c r="D68" s="338"/>
      <c r="E68" s="321">
        <v>46</v>
      </c>
      <c r="F68" s="238" t="s">
        <v>132</v>
      </c>
      <c r="G68" s="13"/>
      <c r="H68" s="13"/>
      <c r="I68" s="13"/>
      <c r="J68" s="239">
        <v>46</v>
      </c>
      <c r="K68" s="240" t="s">
        <v>133</v>
      </c>
      <c r="L68" s="241" t="s">
        <v>132</v>
      </c>
      <c r="M68" s="242">
        <v>4254250</v>
      </c>
      <c r="N68" s="243">
        <v>2200000</v>
      </c>
      <c r="O68" s="244">
        <f t="shared" si="36"/>
        <v>418000</v>
      </c>
      <c r="P68" s="252">
        <f t="shared" si="37"/>
        <v>2618000</v>
      </c>
      <c r="Q68" s="253">
        <v>1767150</v>
      </c>
      <c r="R68" s="253"/>
      <c r="S68" s="242">
        <f t="shared" si="48"/>
        <v>2192575</v>
      </c>
      <c r="T68" s="53">
        <f t="shared" si="49"/>
        <v>2110029.8507462684</v>
      </c>
      <c r="U68" s="52">
        <f t="shared" si="39"/>
        <v>2110030</v>
      </c>
      <c r="V68" s="13"/>
      <c r="W68" s="13"/>
      <c r="X68" s="13"/>
      <c r="Y68" s="10"/>
      <c r="Z68" s="69"/>
      <c r="AA68" s="10"/>
      <c r="AB68" s="56">
        <f>+ROUND(AVERAGE(P68,Q68),0)</f>
        <v>2192575</v>
      </c>
      <c r="AC68" s="57">
        <f t="shared" si="51"/>
        <v>2192575</v>
      </c>
      <c r="AD68" s="58">
        <f t="shared" si="52"/>
        <v>2150906</v>
      </c>
      <c r="AE68" s="59">
        <f>HARMEAN(P68,Q68)</f>
        <v>2110029.8507462684</v>
      </c>
      <c r="AF68" s="60">
        <f t="shared" si="56"/>
        <v>1767150</v>
      </c>
      <c r="AG68" s="61">
        <f t="shared" si="53"/>
        <v>601641.80000000005</v>
      </c>
      <c r="AH68" s="62">
        <f t="shared" si="46"/>
        <v>0.27</v>
      </c>
      <c r="AI68" s="78" t="str">
        <f t="shared" si="47"/>
        <v>MEDIA ARMONICA</v>
      </c>
    </row>
    <row r="69" spans="2:35" ht="12.75" customHeight="1">
      <c r="B69" s="337"/>
      <c r="C69" s="338"/>
      <c r="D69" s="338"/>
      <c r="E69" s="321">
        <v>47</v>
      </c>
      <c r="F69" s="238" t="s">
        <v>134</v>
      </c>
      <c r="G69" s="13"/>
      <c r="H69" s="13"/>
      <c r="I69" s="13"/>
      <c r="J69" s="239">
        <v>47</v>
      </c>
      <c r="K69" s="240" t="s">
        <v>135</v>
      </c>
      <c r="L69" s="241" t="s">
        <v>134</v>
      </c>
      <c r="M69" s="242">
        <v>4254250</v>
      </c>
      <c r="N69" s="243">
        <v>2200000</v>
      </c>
      <c r="O69" s="244">
        <f t="shared" si="36"/>
        <v>418000</v>
      </c>
      <c r="P69" s="252">
        <f t="shared" si="37"/>
        <v>2618000</v>
      </c>
      <c r="Q69" s="253">
        <v>1767150</v>
      </c>
      <c r="R69" s="253"/>
      <c r="S69" s="242">
        <f t="shared" si="48"/>
        <v>2192575</v>
      </c>
      <c r="T69" s="53">
        <f t="shared" si="49"/>
        <v>2110029.8507462684</v>
      </c>
      <c r="U69" s="52">
        <f t="shared" si="39"/>
        <v>2110030</v>
      </c>
      <c r="V69" s="13"/>
      <c r="W69" s="13"/>
      <c r="X69" s="13"/>
      <c r="Y69" s="10"/>
      <c r="Z69" s="69"/>
      <c r="AA69" s="10"/>
      <c r="AB69" s="56">
        <f t="shared" si="54"/>
        <v>2192575</v>
      </c>
      <c r="AC69" s="57">
        <f t="shared" si="51"/>
        <v>2192575</v>
      </c>
      <c r="AD69" s="58">
        <f t="shared" si="52"/>
        <v>2150906</v>
      </c>
      <c r="AE69" s="59">
        <f t="shared" si="55"/>
        <v>2110029.8507462684</v>
      </c>
      <c r="AF69" s="60">
        <f t="shared" si="56"/>
        <v>1767150</v>
      </c>
      <c r="AG69" s="61">
        <f t="shared" si="53"/>
        <v>601641.80000000005</v>
      </c>
      <c r="AH69" s="62">
        <f t="shared" si="46"/>
        <v>0.27</v>
      </c>
      <c r="AI69" s="78" t="str">
        <f t="shared" si="47"/>
        <v>MEDIA ARMONICA</v>
      </c>
    </row>
    <row r="70" spans="2:35" ht="12.75" customHeight="1">
      <c r="B70" s="337"/>
      <c r="C70" s="338"/>
      <c r="D70" s="338"/>
      <c r="E70" s="321">
        <v>48</v>
      </c>
      <c r="F70" s="238" t="s">
        <v>136</v>
      </c>
      <c r="G70" s="13"/>
      <c r="H70" s="13"/>
      <c r="I70" s="13"/>
      <c r="J70" s="239">
        <v>48</v>
      </c>
      <c r="K70" s="240" t="s">
        <v>137</v>
      </c>
      <c r="L70" s="241" t="s">
        <v>136</v>
      </c>
      <c r="M70" s="242">
        <v>4917675</v>
      </c>
      <c r="N70" s="243">
        <v>5005000</v>
      </c>
      <c r="O70" s="244">
        <f t="shared" si="36"/>
        <v>950950</v>
      </c>
      <c r="P70" s="252">
        <f t="shared" si="37"/>
        <v>5955950</v>
      </c>
      <c r="Q70" s="253">
        <v>4037670</v>
      </c>
      <c r="R70" s="253"/>
      <c r="S70" s="242">
        <f t="shared" si="48"/>
        <v>4996810</v>
      </c>
      <c r="T70" s="53">
        <f t="shared" si="49"/>
        <v>4812702.6315789474</v>
      </c>
      <c r="U70" s="52">
        <f t="shared" si="39"/>
        <v>4812703</v>
      </c>
      <c r="V70" s="13"/>
      <c r="W70" s="13"/>
      <c r="X70" s="13"/>
      <c r="Y70" s="10"/>
      <c r="Z70" s="69"/>
      <c r="AA70" s="10"/>
      <c r="AB70" s="56">
        <f t="shared" si="54"/>
        <v>4996810</v>
      </c>
      <c r="AC70" s="57">
        <f t="shared" si="51"/>
        <v>4996810</v>
      </c>
      <c r="AD70" s="58">
        <f t="shared" si="52"/>
        <v>4903892</v>
      </c>
      <c r="AE70" s="59">
        <f t="shared" si="55"/>
        <v>4812702.6315789474</v>
      </c>
      <c r="AF70" s="60">
        <f t="shared" si="56"/>
        <v>4037670</v>
      </c>
      <c r="AG70" s="61">
        <f t="shared" si="53"/>
        <v>1356428.8</v>
      </c>
      <c r="AH70" s="62">
        <f t="shared" si="46"/>
        <v>0.27</v>
      </c>
      <c r="AI70" s="78" t="str">
        <f t="shared" si="47"/>
        <v>MEDIA ARMONICA</v>
      </c>
    </row>
    <row r="71" spans="2:35" ht="12.75" customHeight="1">
      <c r="B71" s="337"/>
      <c r="C71" s="338"/>
      <c r="D71" s="338"/>
      <c r="E71" s="321">
        <v>49</v>
      </c>
      <c r="F71" s="238" t="s">
        <v>138</v>
      </c>
      <c r="G71" s="13"/>
      <c r="H71" s="13"/>
      <c r="I71" s="13"/>
      <c r="J71" s="239">
        <v>49</v>
      </c>
      <c r="K71" s="240" t="s">
        <v>139</v>
      </c>
      <c r="L71" s="241" t="s">
        <v>138</v>
      </c>
      <c r="M71" s="242">
        <v>1163820</v>
      </c>
      <c r="N71" s="243">
        <v>872300</v>
      </c>
      <c r="O71" s="244">
        <f t="shared" si="36"/>
        <v>165737</v>
      </c>
      <c r="P71" s="252">
        <f t="shared" si="37"/>
        <v>1038037</v>
      </c>
      <c r="Q71" s="253">
        <v>853944</v>
      </c>
      <c r="R71" s="253"/>
      <c r="S71" s="242">
        <f t="shared" si="48"/>
        <v>945991</v>
      </c>
      <c r="T71" s="53">
        <f t="shared" si="49"/>
        <v>937034.21749795601</v>
      </c>
      <c r="U71" s="52">
        <f t="shared" si="39"/>
        <v>937034</v>
      </c>
      <c r="V71" s="13"/>
      <c r="W71" s="13"/>
      <c r="X71" s="13"/>
      <c r="Y71" s="10"/>
      <c r="Z71" s="69"/>
      <c r="AA71" s="10"/>
      <c r="AB71" s="56">
        <f t="shared" si="54"/>
        <v>945991</v>
      </c>
      <c r="AC71" s="57">
        <f t="shared" si="51"/>
        <v>945991</v>
      </c>
      <c r="AD71" s="58">
        <f t="shared" si="52"/>
        <v>941502</v>
      </c>
      <c r="AE71" s="59">
        <f t="shared" si="55"/>
        <v>937034.21749795601</v>
      </c>
      <c r="AF71" s="60">
        <f t="shared" si="56"/>
        <v>853944</v>
      </c>
      <c r="AG71" s="61">
        <f t="shared" si="53"/>
        <v>130173.41</v>
      </c>
      <c r="AH71" s="62">
        <f t="shared" si="46"/>
        <v>0.14000000000000001</v>
      </c>
      <c r="AI71" s="78" t="str">
        <f t="shared" si="47"/>
        <v>MEDIA ARMONICA</v>
      </c>
    </row>
    <row r="72" spans="2:35" ht="12.75" customHeight="1">
      <c r="B72" s="337"/>
      <c r="C72" s="338"/>
      <c r="D72" s="338"/>
      <c r="E72" s="321">
        <v>50</v>
      </c>
      <c r="F72" s="238" t="s">
        <v>140</v>
      </c>
      <c r="G72" s="13"/>
      <c r="H72" s="13"/>
      <c r="I72" s="13"/>
      <c r="J72" s="239">
        <v>50</v>
      </c>
      <c r="K72" s="240" t="s">
        <v>141</v>
      </c>
      <c r="L72" s="241" t="s">
        <v>140</v>
      </c>
      <c r="M72" s="242">
        <v>571200</v>
      </c>
      <c r="N72" s="243">
        <v>521400</v>
      </c>
      <c r="O72" s="244">
        <f t="shared" si="36"/>
        <v>99066</v>
      </c>
      <c r="P72" s="252">
        <f t="shared" si="37"/>
        <v>620466</v>
      </c>
      <c r="Q72" s="253">
        <v>647955</v>
      </c>
      <c r="R72" s="253"/>
      <c r="S72" s="242">
        <f t="shared" si="48"/>
        <v>634211</v>
      </c>
      <c r="T72" s="53">
        <f>AE72</f>
        <v>633912.6315789473</v>
      </c>
      <c r="U72" s="52">
        <f t="shared" si="39"/>
        <v>633913</v>
      </c>
      <c r="V72" s="13"/>
      <c r="W72" s="13"/>
      <c r="X72" s="13"/>
      <c r="Y72" s="10"/>
      <c r="Z72" s="69"/>
      <c r="AA72" s="10"/>
      <c r="AB72" s="56">
        <f t="shared" si="54"/>
        <v>634211</v>
      </c>
      <c r="AC72" s="57">
        <f t="shared" si="51"/>
        <v>634211</v>
      </c>
      <c r="AD72" s="58">
        <f t="shared" si="52"/>
        <v>634062</v>
      </c>
      <c r="AE72" s="59">
        <f>HARMEAN(P72,Q72)</f>
        <v>633912.6315789473</v>
      </c>
      <c r="AF72" s="60">
        <f t="shared" si="56"/>
        <v>620466</v>
      </c>
      <c r="AG72" s="61">
        <f t="shared" si="53"/>
        <v>19437.66</v>
      </c>
      <c r="AH72" s="62">
        <f t="shared" si="46"/>
        <v>0.03</v>
      </c>
      <c r="AI72" s="78" t="str">
        <f t="shared" si="47"/>
        <v>MEDIA ARMONICA</v>
      </c>
    </row>
    <row r="73" spans="2:35" ht="12.75" customHeight="1">
      <c r="B73" s="337"/>
      <c r="C73" s="338"/>
      <c r="D73" s="338"/>
      <c r="E73" s="321">
        <v>51</v>
      </c>
      <c r="F73" s="238" t="s">
        <v>142</v>
      </c>
      <c r="G73" s="13"/>
      <c r="H73" s="13"/>
      <c r="I73" s="13"/>
      <c r="J73" s="239">
        <v>51</v>
      </c>
      <c r="K73" s="240" t="s">
        <v>143</v>
      </c>
      <c r="L73" s="241" t="s">
        <v>142</v>
      </c>
      <c r="M73" s="242">
        <v>350455</v>
      </c>
      <c r="N73" s="243">
        <v>363000</v>
      </c>
      <c r="O73" s="244">
        <f t="shared" si="36"/>
        <v>68970</v>
      </c>
      <c r="P73" s="252">
        <f t="shared" si="37"/>
        <v>431970</v>
      </c>
      <c r="Q73" s="253">
        <v>287742</v>
      </c>
      <c r="R73" s="253"/>
      <c r="S73" s="242">
        <f t="shared" si="48"/>
        <v>359856</v>
      </c>
      <c r="T73" s="53">
        <f t="shared" si="49"/>
        <v>345404.58333333331</v>
      </c>
      <c r="U73" s="52">
        <f t="shared" si="39"/>
        <v>345405</v>
      </c>
      <c r="V73" s="13"/>
      <c r="W73" s="13"/>
      <c r="X73" s="13"/>
      <c r="Y73" s="10"/>
      <c r="Z73" s="69"/>
      <c r="AA73" s="10"/>
      <c r="AB73" s="56">
        <f>+ROUND(AVERAGE(P73,Q73),0)</f>
        <v>359856</v>
      </c>
      <c r="AC73" s="57">
        <f t="shared" si="51"/>
        <v>359856</v>
      </c>
      <c r="AD73" s="58">
        <f t="shared" si="52"/>
        <v>352556</v>
      </c>
      <c r="AE73" s="59">
        <f t="shared" si="55"/>
        <v>345404.58333333331</v>
      </c>
      <c r="AF73" s="60">
        <f t="shared" si="56"/>
        <v>287742</v>
      </c>
      <c r="AG73" s="61">
        <f t="shared" si="53"/>
        <v>101984.6</v>
      </c>
      <c r="AH73" s="62">
        <f t="shared" si="46"/>
        <v>0.28000000000000003</v>
      </c>
      <c r="AI73" s="78" t="str">
        <f t="shared" si="47"/>
        <v>MEDIA ARMONICA</v>
      </c>
    </row>
    <row r="74" spans="2:35" ht="12.75" customHeight="1" thickBot="1">
      <c r="B74" s="337"/>
      <c r="C74" s="338"/>
      <c r="D74" s="338"/>
      <c r="E74" s="321">
        <v>52</v>
      </c>
      <c r="F74" s="238" t="s">
        <v>144</v>
      </c>
      <c r="G74" s="13"/>
      <c r="H74" s="13"/>
      <c r="I74" s="13"/>
      <c r="J74" s="239">
        <v>52</v>
      </c>
      <c r="K74" s="240" t="s">
        <v>145</v>
      </c>
      <c r="L74" s="241" t="s">
        <v>144</v>
      </c>
      <c r="M74" s="125">
        <v>1729665</v>
      </c>
      <c r="N74" s="243">
        <v>330000</v>
      </c>
      <c r="O74" s="244">
        <f t="shared" si="36"/>
        <v>62700</v>
      </c>
      <c r="P74" s="245">
        <f t="shared" si="37"/>
        <v>392700</v>
      </c>
      <c r="Q74" s="242">
        <v>213486</v>
      </c>
      <c r="R74" s="242"/>
      <c r="S74" s="242">
        <f t="shared" si="48"/>
        <v>303093</v>
      </c>
      <c r="T74" s="53">
        <f t="shared" si="49"/>
        <v>276601.41342756181</v>
      </c>
      <c r="U74" s="52">
        <f>ROUND(T74,0)</f>
        <v>276601</v>
      </c>
      <c r="V74" s="13" t="s">
        <v>146</v>
      </c>
      <c r="W74" s="76"/>
      <c r="X74" s="76"/>
      <c r="Y74" s="10"/>
      <c r="Z74" s="69"/>
      <c r="AA74" s="10"/>
      <c r="AB74" s="56">
        <f>+ROUND(AVERAGE(P74,Q74),0)</f>
        <v>303093</v>
      </c>
      <c r="AC74" s="57">
        <f t="shared" si="51"/>
        <v>303093</v>
      </c>
      <c r="AD74" s="58">
        <f t="shared" si="52"/>
        <v>289544</v>
      </c>
      <c r="AE74" s="59">
        <f t="shared" si="55"/>
        <v>276601.41342756181</v>
      </c>
      <c r="AF74" s="60">
        <f t="shared" si="56"/>
        <v>213486</v>
      </c>
      <c r="AG74" s="61">
        <f t="shared" si="53"/>
        <v>126723.43</v>
      </c>
      <c r="AH74" s="62">
        <f t="shared" si="46"/>
        <v>0.42</v>
      </c>
      <c r="AI74" s="78" t="str">
        <f t="shared" si="47"/>
        <v>MEDIA ARMONICA</v>
      </c>
    </row>
    <row r="75" spans="2:35" ht="25.5" hidden="1" customHeight="1">
      <c r="B75" s="346" t="s">
        <v>0</v>
      </c>
      <c r="C75" s="14" t="s">
        <v>1</v>
      </c>
      <c r="D75" s="352" t="s">
        <v>2</v>
      </c>
      <c r="E75" s="322"/>
      <c r="F75" s="354" t="s">
        <v>3</v>
      </c>
      <c r="G75" s="4"/>
      <c r="H75" s="4"/>
      <c r="I75" s="4"/>
      <c r="J75" s="4"/>
      <c r="K75" s="4"/>
      <c r="L75" s="256"/>
      <c r="M75" s="4"/>
      <c r="N75" s="4"/>
      <c r="O75" s="4"/>
      <c r="P75" s="257"/>
      <c r="Q75" s="4"/>
      <c r="R75" s="4"/>
      <c r="S75" s="4"/>
    </row>
    <row r="76" spans="2:35" ht="25.5" hidden="1" customHeight="1">
      <c r="B76" s="346"/>
      <c r="C76" s="14" t="s">
        <v>54</v>
      </c>
      <c r="D76" s="352"/>
      <c r="E76" s="322"/>
      <c r="F76" s="354"/>
      <c r="G76" s="4"/>
      <c r="H76" s="4"/>
      <c r="I76" s="4"/>
      <c r="J76" s="4"/>
      <c r="K76" s="4"/>
      <c r="L76" s="256"/>
      <c r="M76" s="4"/>
      <c r="N76" s="4"/>
      <c r="O76" s="4"/>
      <c r="P76" s="257"/>
      <c r="Q76" s="4"/>
      <c r="R76" s="4"/>
      <c r="S76" s="4"/>
    </row>
    <row r="77" spans="2:35" ht="25.5" hidden="1" customHeight="1" thickBot="1">
      <c r="B77" s="351"/>
      <c r="C77" s="90" t="s">
        <v>55</v>
      </c>
      <c r="D77" s="353"/>
      <c r="E77" s="322"/>
      <c r="F77" s="354"/>
      <c r="G77" s="4"/>
      <c r="H77" s="4"/>
      <c r="I77" s="4"/>
      <c r="J77" s="4"/>
      <c r="K77" s="4"/>
      <c r="L77" s="256"/>
      <c r="M77" s="4"/>
      <c r="N77" s="4"/>
      <c r="O77" s="4"/>
      <c r="P77" s="257"/>
      <c r="Q77" s="4"/>
      <c r="R77" s="4"/>
      <c r="S77" s="4"/>
    </row>
    <row r="78" spans="2:35" ht="25.5" customHeight="1">
      <c r="B78" s="355">
        <v>7000000</v>
      </c>
      <c r="C78" s="358" t="s">
        <v>147</v>
      </c>
      <c r="D78" s="361">
        <v>10</v>
      </c>
      <c r="E78" s="321"/>
      <c r="F78" s="232" t="s">
        <v>148</v>
      </c>
      <c r="G78" s="38"/>
      <c r="H78" s="38"/>
      <c r="I78" s="38"/>
      <c r="J78" s="38"/>
      <c r="K78" s="38"/>
      <c r="L78" s="233"/>
      <c r="M78" s="38"/>
      <c r="N78" s="38"/>
      <c r="O78" s="38"/>
      <c r="P78" s="234"/>
      <c r="Q78" s="38"/>
      <c r="R78" s="38"/>
      <c r="S78" s="38"/>
      <c r="T78" s="34"/>
      <c r="U78" s="34"/>
      <c r="V78" s="38"/>
      <c r="W78" s="38"/>
      <c r="X78" s="38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</row>
    <row r="79" spans="2:35" ht="25.5" customHeight="1">
      <c r="B79" s="356"/>
      <c r="C79" s="359"/>
      <c r="D79" s="362"/>
      <c r="E79" s="321"/>
      <c r="F79" s="235" t="s">
        <v>6</v>
      </c>
      <c r="G79" s="13"/>
      <c r="H79" s="13"/>
      <c r="I79" s="13"/>
      <c r="J79" s="13"/>
      <c r="K79" s="13"/>
      <c r="L79" s="236"/>
      <c r="M79" s="13"/>
      <c r="N79" s="13"/>
      <c r="O79" s="13"/>
      <c r="P79" s="237"/>
      <c r="Q79" s="13"/>
      <c r="R79" s="13"/>
      <c r="S79" s="13"/>
      <c r="T79" s="10"/>
      <c r="U79" s="10"/>
      <c r="V79" s="13"/>
      <c r="W79" s="13"/>
      <c r="X79" s="1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2:35" ht="25.5" customHeight="1" thickBot="1">
      <c r="B80" s="357"/>
      <c r="C80" s="360"/>
      <c r="D80" s="363"/>
      <c r="E80" s="321">
        <v>53</v>
      </c>
      <c r="F80" s="238" t="s">
        <v>149</v>
      </c>
      <c r="G80" s="13"/>
      <c r="H80" s="13"/>
      <c r="I80" s="13"/>
      <c r="J80" s="239">
        <v>53</v>
      </c>
      <c r="K80" s="240" t="s">
        <v>150</v>
      </c>
      <c r="L80" s="241" t="s">
        <v>149</v>
      </c>
      <c r="M80" s="125">
        <v>6188000</v>
      </c>
      <c r="N80" s="243">
        <v>5200000</v>
      </c>
      <c r="O80" s="244">
        <f t="shared" ref="O80" si="57">N80*19%</f>
        <v>988000</v>
      </c>
      <c r="P80" s="245">
        <f t="shared" ref="P80" si="58">N80+O80</f>
        <v>6188000</v>
      </c>
      <c r="Q80" s="125">
        <v>3436125</v>
      </c>
      <c r="R80" s="242">
        <f>(Z80*5.1%)+Z80</f>
        <v>6601141.8200000003</v>
      </c>
      <c r="S80" s="242">
        <f>AB80</f>
        <v>5408422</v>
      </c>
      <c r="T80" s="53">
        <f>AE80</f>
        <v>4965920.97534669</v>
      </c>
      <c r="U80" s="52">
        <f>ROUND(T80,0)</f>
        <v>4965921</v>
      </c>
      <c r="V80" s="13"/>
      <c r="W80" s="76">
        <v>6280820</v>
      </c>
      <c r="X80" s="76">
        <v>3178460.25</v>
      </c>
      <c r="Y80" s="10"/>
      <c r="Z80" s="54">
        <v>6280820</v>
      </c>
      <c r="AA80" s="55">
        <v>3178460.25</v>
      </c>
      <c r="AB80" s="56">
        <f t="shared" ref="AB80" si="59">+ROUND(AVERAGE(P80,Q80,R80),0)</f>
        <v>5408422</v>
      </c>
      <c r="AC80" s="57">
        <f t="shared" ref="AC80" si="60">+ROUND(MEDIAN(P80,Q80,R80),0)</f>
        <v>6188000</v>
      </c>
      <c r="AD80" s="58">
        <f t="shared" ref="AD80" si="61">+ROUND(GEOMEAN(P80,Q80,R80),0)</f>
        <v>5196921</v>
      </c>
      <c r="AE80" s="59">
        <f t="shared" ref="AE80" si="62">HARMEAN(P80,Q80,R80)</f>
        <v>4965920.97534669</v>
      </c>
      <c r="AF80" s="60">
        <f t="shared" ref="AF80" si="63">+ROUND(MIN(P80,Q80,R80),0)</f>
        <v>3436125</v>
      </c>
      <c r="AG80" s="61">
        <f t="shared" ref="AG80" si="64">+ROUND(_xlfn.STDEV.S(P80,Q80,R80),2)</f>
        <v>1720505.43</v>
      </c>
      <c r="AH80" s="62">
        <f t="shared" ref="AH80" si="65">+ROUND(AG80/AB80,2)</f>
        <v>0.32</v>
      </c>
      <c r="AI80" s="63" t="str">
        <f t="shared" ref="AI80" si="66">IF(AND(AH80&lt;=50%),"MEDIA ARMONICA","PROMEDIO  ")</f>
        <v>MEDIA ARMONICA</v>
      </c>
    </row>
    <row r="81" spans="2:36" ht="25.5" hidden="1" customHeight="1">
      <c r="B81" s="345" t="s">
        <v>0</v>
      </c>
      <c r="C81" s="14" t="s">
        <v>1</v>
      </c>
      <c r="D81" s="347" t="s">
        <v>2</v>
      </c>
      <c r="E81" s="318"/>
      <c r="F81" s="336" t="s">
        <v>3</v>
      </c>
      <c r="G81" s="13"/>
      <c r="H81" s="13"/>
      <c r="I81" s="13"/>
      <c r="J81" s="13"/>
      <c r="K81" s="13"/>
      <c r="L81" s="236"/>
      <c r="M81" s="13"/>
      <c r="N81" s="13"/>
      <c r="O81" s="13"/>
      <c r="P81" s="237"/>
      <c r="Q81" s="13"/>
      <c r="R81" s="13"/>
      <c r="S81" s="13"/>
      <c r="T81" s="10"/>
      <c r="U81" s="10"/>
      <c r="V81" s="13"/>
      <c r="W81" s="13"/>
      <c r="X81" s="13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</row>
    <row r="82" spans="2:36" ht="25.5" hidden="1" customHeight="1">
      <c r="B82" s="346"/>
      <c r="C82" s="14" t="s">
        <v>54</v>
      </c>
      <c r="D82" s="348"/>
      <c r="E82" s="318"/>
      <c r="F82" s="336"/>
      <c r="G82" s="13"/>
      <c r="H82" s="13"/>
      <c r="I82" s="13"/>
      <c r="J82" s="13"/>
      <c r="K82" s="13"/>
      <c r="L82" s="236"/>
      <c r="M82" s="13"/>
      <c r="N82" s="13"/>
      <c r="O82" s="13"/>
      <c r="P82" s="237"/>
      <c r="Q82" s="13"/>
      <c r="R82" s="13"/>
      <c r="S82" s="13"/>
      <c r="T82" s="10"/>
      <c r="U82" s="10"/>
      <c r="V82" s="13"/>
      <c r="W82" s="13"/>
      <c r="X82" s="13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</row>
    <row r="83" spans="2:36" ht="25.5" hidden="1" customHeight="1">
      <c r="B83" s="346"/>
      <c r="C83" s="14" t="s">
        <v>55</v>
      </c>
      <c r="D83" s="348"/>
      <c r="E83" s="319"/>
      <c r="F83" s="349"/>
      <c r="G83" s="24"/>
      <c r="H83" s="24"/>
      <c r="I83" s="24"/>
      <c r="J83" s="24"/>
      <c r="K83" s="24"/>
      <c r="L83" s="229"/>
      <c r="M83" s="24"/>
      <c r="N83" s="24"/>
      <c r="O83" s="24"/>
      <c r="P83" s="258"/>
      <c r="Q83" s="24"/>
      <c r="R83" s="24"/>
      <c r="S83" s="24"/>
      <c r="T83" s="21"/>
      <c r="U83" s="21"/>
      <c r="V83" s="24"/>
      <c r="W83" s="24"/>
      <c r="X83" s="24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</row>
    <row r="84" spans="2:36" ht="25.5" customHeight="1">
      <c r="B84" s="337">
        <v>41477245.289999999</v>
      </c>
      <c r="C84" s="338" t="s">
        <v>151</v>
      </c>
      <c r="D84" s="338">
        <v>10</v>
      </c>
      <c r="E84" s="320"/>
      <c r="F84" s="232" t="s">
        <v>152</v>
      </c>
      <c r="G84" s="38"/>
      <c r="H84" s="38"/>
      <c r="I84" s="38"/>
      <c r="J84" s="38"/>
      <c r="K84" s="38"/>
      <c r="L84" s="233"/>
      <c r="M84" s="38"/>
      <c r="N84" s="38"/>
      <c r="O84" s="38"/>
      <c r="P84" s="234"/>
      <c r="Q84" s="38"/>
      <c r="R84" s="38"/>
      <c r="S84" s="38"/>
      <c r="T84" s="34"/>
      <c r="U84" s="34"/>
      <c r="V84" s="38"/>
      <c r="W84" s="38"/>
      <c r="X84" s="38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</row>
    <row r="85" spans="2:36" ht="13.5" customHeight="1">
      <c r="B85" s="337"/>
      <c r="C85" s="338"/>
      <c r="D85" s="338"/>
      <c r="E85" s="321"/>
      <c r="F85" s="235" t="s">
        <v>6</v>
      </c>
      <c r="G85" s="13"/>
      <c r="H85" s="13"/>
      <c r="I85" s="13"/>
      <c r="J85" s="13"/>
      <c r="K85" s="13"/>
      <c r="L85" s="236"/>
      <c r="M85" s="13"/>
      <c r="N85" s="13"/>
      <c r="O85" s="13"/>
      <c r="P85" s="237"/>
      <c r="Q85" s="13"/>
      <c r="R85" s="13"/>
      <c r="S85" s="13"/>
      <c r="T85" s="10"/>
      <c r="U85" s="10"/>
      <c r="V85" s="13"/>
      <c r="W85" s="13"/>
      <c r="X85" s="1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</row>
    <row r="86" spans="2:36" ht="11.25" customHeight="1">
      <c r="B86" s="337"/>
      <c r="C86" s="338"/>
      <c r="D86" s="338"/>
      <c r="E86" s="321">
        <v>54</v>
      </c>
      <c r="F86" s="238" t="s">
        <v>153</v>
      </c>
      <c r="G86" s="13"/>
      <c r="H86" s="13"/>
      <c r="I86" s="13"/>
      <c r="J86" s="239">
        <v>54</v>
      </c>
      <c r="K86" s="240" t="s">
        <v>154</v>
      </c>
      <c r="L86" s="241" t="s">
        <v>153</v>
      </c>
      <c r="M86" s="242">
        <v>1243550</v>
      </c>
      <c r="N86" s="243">
        <v>280000</v>
      </c>
      <c r="O86" s="244">
        <f t="shared" ref="O86:O119" si="67">N86*19%</f>
        <v>53200</v>
      </c>
      <c r="P86" s="245">
        <f t="shared" ref="P86:P119" si="68">N86+O86</f>
        <v>333200</v>
      </c>
      <c r="Q86" s="242">
        <v>1466556</v>
      </c>
      <c r="R86" s="242">
        <f t="shared" ref="R86:R107" si="69">(Z86*5.1%)+Z86</f>
        <v>408225.21600000001</v>
      </c>
      <c r="S86" s="248">
        <f t="shared" ref="S86:S119" si="70">AB86</f>
        <v>735994</v>
      </c>
      <c r="T86" s="84">
        <f t="shared" ref="T86:T119" si="71">AE86</f>
        <v>489181.08287192858</v>
      </c>
      <c r="U86" s="52">
        <f>ROUND(S86,0)</f>
        <v>735994</v>
      </c>
      <c r="V86" s="13"/>
      <c r="W86" s="13"/>
      <c r="X86" s="13"/>
      <c r="Y86" s="10"/>
      <c r="Z86" s="54">
        <v>388416</v>
      </c>
      <c r="AA86" s="55">
        <v>196981.89</v>
      </c>
      <c r="AB86" s="56">
        <f t="shared" ref="AB86:AB105" si="72">+ROUND(AVERAGE(P86,Q86,R86),0)</f>
        <v>735994</v>
      </c>
      <c r="AC86" s="57">
        <f t="shared" ref="AC86:AC105" si="73">+ROUND(MEDIAN(P86,Q86,R86),0)</f>
        <v>408225</v>
      </c>
      <c r="AD86" s="58">
        <f t="shared" ref="AD86:AD105" si="74">+ROUND(GEOMEAN(P86,Q86,R86),0)</f>
        <v>584298</v>
      </c>
      <c r="AE86" s="59">
        <f t="shared" ref="AE86:AE105" si="75">HARMEAN(P86,Q86,R86)</f>
        <v>489181.08287192858</v>
      </c>
      <c r="AF86" s="60">
        <f t="shared" ref="AF86:AF105" si="76">+ROUND(MIN(P86,Q86,R86),0)</f>
        <v>333200</v>
      </c>
      <c r="AG86" s="61">
        <f t="shared" ref="AG86:AG105" si="77">+ROUND(_xlfn.STDEV.S(P86,Q86,R86),2)</f>
        <v>633796.57999999996</v>
      </c>
      <c r="AH86" s="62">
        <f t="shared" ref="AH86:AH105" si="78">+ROUND(AG86/AB86,2)</f>
        <v>0.86</v>
      </c>
      <c r="AI86" s="63" t="str">
        <f t="shared" ref="AI86:AI119" si="79">IF(AND(AH86&lt;=50%),"MEDIA ARMONICA","PROMEDIO  ")</f>
        <v xml:space="preserve">PROMEDIO  </v>
      </c>
    </row>
    <row r="87" spans="2:36" ht="25.5" customHeight="1">
      <c r="B87" s="337"/>
      <c r="C87" s="338"/>
      <c r="D87" s="338"/>
      <c r="E87" s="321">
        <v>55</v>
      </c>
      <c r="F87" s="238" t="s">
        <v>155</v>
      </c>
      <c r="G87" s="13"/>
      <c r="H87" s="13"/>
      <c r="I87" s="13"/>
      <c r="J87" s="239">
        <v>55</v>
      </c>
      <c r="K87" s="240" t="s">
        <v>156</v>
      </c>
      <c r="L87" s="241" t="s">
        <v>155</v>
      </c>
      <c r="M87" s="242">
        <v>6048175</v>
      </c>
      <c r="N87" s="243">
        <v>8360000</v>
      </c>
      <c r="O87" s="244">
        <f t="shared" si="67"/>
        <v>1588400</v>
      </c>
      <c r="P87" s="245">
        <f t="shared" si="68"/>
        <v>9948400</v>
      </c>
      <c r="Q87" s="242">
        <v>4843254.78</v>
      </c>
      <c r="R87" s="242">
        <f t="shared" si="69"/>
        <v>6131257.5870000003</v>
      </c>
      <c r="S87" s="242">
        <f t="shared" si="70"/>
        <v>6974304</v>
      </c>
      <c r="T87" s="53">
        <f t="shared" si="71"/>
        <v>6381755.6571744801</v>
      </c>
      <c r="U87" s="52">
        <f>ROUND(T87,0)</f>
        <v>6381756</v>
      </c>
      <c r="V87" s="13"/>
      <c r="W87" s="13"/>
      <c r="X87" s="13"/>
      <c r="Y87" s="10"/>
      <c r="Z87" s="54">
        <v>5833737</v>
      </c>
      <c r="AA87" s="55">
        <v>2921574.95</v>
      </c>
      <c r="AB87" s="56">
        <f t="shared" si="72"/>
        <v>6974304</v>
      </c>
      <c r="AC87" s="57">
        <f t="shared" si="73"/>
        <v>6131258</v>
      </c>
      <c r="AD87" s="58">
        <f t="shared" si="74"/>
        <v>6660089</v>
      </c>
      <c r="AE87" s="59">
        <f t="shared" si="75"/>
        <v>6381755.6571744801</v>
      </c>
      <c r="AF87" s="60">
        <f t="shared" si="76"/>
        <v>4843255</v>
      </c>
      <c r="AG87" s="61">
        <f t="shared" si="77"/>
        <v>2654933.62</v>
      </c>
      <c r="AH87" s="62">
        <f t="shared" si="78"/>
        <v>0.38</v>
      </c>
      <c r="AI87" s="63" t="str">
        <f t="shared" si="79"/>
        <v>MEDIA ARMONICA</v>
      </c>
    </row>
    <row r="88" spans="2:36" ht="14.25" customHeight="1">
      <c r="B88" s="337"/>
      <c r="C88" s="338"/>
      <c r="D88" s="338"/>
      <c r="E88" s="321">
        <v>56</v>
      </c>
      <c r="F88" s="238" t="s">
        <v>157</v>
      </c>
      <c r="G88" s="13"/>
      <c r="H88" s="13"/>
      <c r="I88" s="13"/>
      <c r="J88" s="239">
        <v>56</v>
      </c>
      <c r="K88" s="240" t="s">
        <v>158</v>
      </c>
      <c r="L88" s="241" t="s">
        <v>157</v>
      </c>
      <c r="M88" s="242">
        <v>33320</v>
      </c>
      <c r="N88" s="243">
        <v>28000</v>
      </c>
      <c r="O88" s="244">
        <f t="shared" si="67"/>
        <v>5320</v>
      </c>
      <c r="P88" s="245">
        <f t="shared" si="68"/>
        <v>33320</v>
      </c>
      <c r="Q88" s="242">
        <v>33379.5</v>
      </c>
      <c r="R88" s="242">
        <f t="shared" si="69"/>
        <v>36458.139000000003</v>
      </c>
      <c r="S88" s="242">
        <f t="shared" si="70"/>
        <v>34386</v>
      </c>
      <c r="T88" s="53">
        <f t="shared" si="71"/>
        <v>34325.245238585958</v>
      </c>
      <c r="U88" s="52">
        <f t="shared" ref="U88:U93" si="80">ROUND(T88,0)</f>
        <v>34325</v>
      </c>
      <c r="V88" s="13"/>
      <c r="W88" s="13"/>
      <c r="X88" s="13"/>
      <c r="Y88" s="10"/>
      <c r="Z88" s="54">
        <v>34689</v>
      </c>
      <c r="AA88" s="55">
        <v>17495.38</v>
      </c>
      <c r="AB88" s="56">
        <f t="shared" si="72"/>
        <v>34386</v>
      </c>
      <c r="AC88" s="57">
        <f t="shared" si="73"/>
        <v>33380</v>
      </c>
      <c r="AD88" s="58">
        <f t="shared" si="74"/>
        <v>34355</v>
      </c>
      <c r="AE88" s="59">
        <f t="shared" si="75"/>
        <v>34325.245238585958</v>
      </c>
      <c r="AF88" s="60">
        <f t="shared" si="76"/>
        <v>33320</v>
      </c>
      <c r="AG88" s="61">
        <f t="shared" si="77"/>
        <v>1794.88</v>
      </c>
      <c r="AH88" s="62">
        <f t="shared" si="78"/>
        <v>0.05</v>
      </c>
      <c r="AI88" s="63" t="str">
        <f t="shared" si="79"/>
        <v>MEDIA ARMONICA</v>
      </c>
    </row>
    <row r="89" spans="2:36" ht="18" customHeight="1">
      <c r="B89" s="337"/>
      <c r="C89" s="338"/>
      <c r="D89" s="338"/>
      <c r="E89" s="321">
        <v>57</v>
      </c>
      <c r="F89" s="238" t="s">
        <v>159</v>
      </c>
      <c r="G89" s="13"/>
      <c r="H89" s="13"/>
      <c r="I89" s="13"/>
      <c r="J89" s="239">
        <v>57</v>
      </c>
      <c r="K89" s="240" t="s">
        <v>160</v>
      </c>
      <c r="L89" s="241" t="s">
        <v>159</v>
      </c>
      <c r="M89" s="242">
        <v>33320</v>
      </c>
      <c r="N89" s="243">
        <v>28000</v>
      </c>
      <c r="O89" s="244">
        <f t="shared" si="67"/>
        <v>5320</v>
      </c>
      <c r="P89" s="245">
        <f t="shared" si="68"/>
        <v>33320</v>
      </c>
      <c r="Q89" s="242">
        <v>31416</v>
      </c>
      <c r="R89" s="242">
        <f t="shared" si="69"/>
        <v>36458.139000000003</v>
      </c>
      <c r="S89" s="242">
        <f t="shared" si="70"/>
        <v>33731</v>
      </c>
      <c r="T89" s="53">
        <f t="shared" si="71"/>
        <v>33605.298543617515</v>
      </c>
      <c r="U89" s="52">
        <f t="shared" si="80"/>
        <v>33605</v>
      </c>
      <c r="V89" s="13"/>
      <c r="W89" s="13"/>
      <c r="X89" s="13"/>
      <c r="Y89" s="10"/>
      <c r="Z89" s="54">
        <v>34689</v>
      </c>
      <c r="AA89" s="55">
        <v>17677.45</v>
      </c>
      <c r="AB89" s="56">
        <f t="shared" si="72"/>
        <v>33731</v>
      </c>
      <c r="AC89" s="57">
        <f t="shared" si="73"/>
        <v>33320</v>
      </c>
      <c r="AD89" s="58">
        <f t="shared" si="74"/>
        <v>33668</v>
      </c>
      <c r="AE89" s="59">
        <f t="shared" si="75"/>
        <v>33605.298543617515</v>
      </c>
      <c r="AF89" s="60">
        <f t="shared" si="76"/>
        <v>31416</v>
      </c>
      <c r="AG89" s="61">
        <f t="shared" si="77"/>
        <v>2546.12</v>
      </c>
      <c r="AH89" s="62">
        <f t="shared" si="78"/>
        <v>0.08</v>
      </c>
      <c r="AI89" s="63" t="str">
        <f t="shared" si="79"/>
        <v>MEDIA ARMONICA</v>
      </c>
    </row>
    <row r="90" spans="2:36" ht="18" customHeight="1">
      <c r="B90" s="337"/>
      <c r="C90" s="338"/>
      <c r="D90" s="338"/>
      <c r="E90" s="321">
        <v>58</v>
      </c>
      <c r="F90" s="238" t="s">
        <v>161</v>
      </c>
      <c r="G90" s="13"/>
      <c r="H90" s="13"/>
      <c r="I90" s="13"/>
      <c r="J90" s="239">
        <v>58</v>
      </c>
      <c r="K90" s="240" t="s">
        <v>162</v>
      </c>
      <c r="L90" s="241" t="s">
        <v>161</v>
      </c>
      <c r="M90" s="242">
        <v>33320</v>
      </c>
      <c r="N90" s="243">
        <v>28000</v>
      </c>
      <c r="O90" s="244">
        <f t="shared" si="67"/>
        <v>5320</v>
      </c>
      <c r="P90" s="245">
        <f t="shared" si="68"/>
        <v>33320</v>
      </c>
      <c r="Q90" s="242">
        <v>39270</v>
      </c>
      <c r="R90" s="242">
        <f t="shared" si="69"/>
        <v>36458.139000000003</v>
      </c>
      <c r="S90" s="242">
        <f t="shared" si="70"/>
        <v>36349</v>
      </c>
      <c r="T90" s="53">
        <f t="shared" si="71"/>
        <v>36185.797956592462</v>
      </c>
      <c r="U90" s="52">
        <f t="shared" si="80"/>
        <v>36186</v>
      </c>
      <c r="V90" s="13"/>
      <c r="W90" s="13"/>
      <c r="X90" s="13"/>
      <c r="Y90" s="10"/>
      <c r="Z90" s="54">
        <v>34689</v>
      </c>
      <c r="AA90" s="55">
        <v>17460.87</v>
      </c>
      <c r="AB90" s="56">
        <f t="shared" si="72"/>
        <v>36349</v>
      </c>
      <c r="AC90" s="57">
        <f t="shared" si="73"/>
        <v>36458</v>
      </c>
      <c r="AD90" s="58">
        <f t="shared" si="74"/>
        <v>36268</v>
      </c>
      <c r="AE90" s="59">
        <f t="shared" si="75"/>
        <v>36185.797956592462</v>
      </c>
      <c r="AF90" s="60">
        <f t="shared" si="76"/>
        <v>33320</v>
      </c>
      <c r="AG90" s="61">
        <f t="shared" si="77"/>
        <v>2976.49</v>
      </c>
      <c r="AH90" s="62">
        <f t="shared" si="78"/>
        <v>0.08</v>
      </c>
      <c r="AI90" s="63" t="str">
        <f t="shared" si="79"/>
        <v>MEDIA ARMONICA</v>
      </c>
    </row>
    <row r="91" spans="2:36" ht="13.5" customHeight="1">
      <c r="B91" s="337"/>
      <c r="C91" s="338"/>
      <c r="D91" s="338"/>
      <c r="E91" s="321">
        <v>59</v>
      </c>
      <c r="F91" s="238" t="s">
        <v>163</v>
      </c>
      <c r="G91" s="13"/>
      <c r="H91" s="13"/>
      <c r="I91" s="13"/>
      <c r="J91" s="239">
        <v>59</v>
      </c>
      <c r="K91" s="240" t="s">
        <v>164</v>
      </c>
      <c r="L91" s="241" t="s">
        <v>163</v>
      </c>
      <c r="M91" s="242">
        <v>33320</v>
      </c>
      <c r="N91" s="243">
        <v>28000</v>
      </c>
      <c r="O91" s="244">
        <f t="shared" si="67"/>
        <v>5320</v>
      </c>
      <c r="P91" s="245">
        <f t="shared" si="68"/>
        <v>33320</v>
      </c>
      <c r="Q91" s="242">
        <v>35146.65</v>
      </c>
      <c r="R91" s="242">
        <f t="shared" si="69"/>
        <v>36458.139000000003</v>
      </c>
      <c r="S91" s="242">
        <f t="shared" si="70"/>
        <v>34975</v>
      </c>
      <c r="T91" s="53">
        <f t="shared" si="71"/>
        <v>34927.202767885501</v>
      </c>
      <c r="U91" s="52">
        <f>ROUND(T91,0)</f>
        <v>34927</v>
      </c>
      <c r="V91" s="13"/>
      <c r="W91" s="13"/>
      <c r="X91" s="13"/>
      <c r="Y91" s="10"/>
      <c r="Z91" s="54">
        <v>34689</v>
      </c>
      <c r="AA91" s="55">
        <v>17537.03</v>
      </c>
      <c r="AB91" s="56">
        <f t="shared" si="72"/>
        <v>34975</v>
      </c>
      <c r="AC91" s="57">
        <f t="shared" si="73"/>
        <v>35147</v>
      </c>
      <c r="AD91" s="58">
        <f t="shared" si="74"/>
        <v>34951</v>
      </c>
      <c r="AE91" s="59">
        <f t="shared" si="75"/>
        <v>34927.202767885501</v>
      </c>
      <c r="AF91" s="60">
        <f t="shared" si="76"/>
        <v>33320</v>
      </c>
      <c r="AG91" s="61">
        <f t="shared" si="77"/>
        <v>1576.1</v>
      </c>
      <c r="AH91" s="62">
        <f t="shared" si="78"/>
        <v>0.05</v>
      </c>
      <c r="AI91" s="63" t="str">
        <f t="shared" si="79"/>
        <v>MEDIA ARMONICA</v>
      </c>
    </row>
    <row r="92" spans="2:36" s="96" customFormat="1" ht="21" customHeight="1">
      <c r="B92" s="337"/>
      <c r="C92" s="338"/>
      <c r="D92" s="338"/>
      <c r="E92" s="323">
        <v>60</v>
      </c>
      <c r="F92" s="259" t="s">
        <v>165</v>
      </c>
      <c r="G92" s="199"/>
      <c r="H92" s="199"/>
      <c r="I92" s="199"/>
      <c r="J92" s="260">
        <v>60</v>
      </c>
      <c r="K92" s="261" t="s">
        <v>166</v>
      </c>
      <c r="L92" s="262" t="s">
        <v>165</v>
      </c>
      <c r="M92" s="262">
        <v>3808000</v>
      </c>
      <c r="N92" s="263">
        <v>4500000</v>
      </c>
      <c r="O92" s="264">
        <f t="shared" si="67"/>
        <v>855000</v>
      </c>
      <c r="P92" s="265">
        <f t="shared" si="68"/>
        <v>5355000</v>
      </c>
      <c r="Q92" s="262">
        <v>7425600</v>
      </c>
      <c r="R92" s="262">
        <f t="shared" si="69"/>
        <v>2962884.61</v>
      </c>
      <c r="S92" s="262">
        <f t="shared" si="70"/>
        <v>5247828</v>
      </c>
      <c r="T92" s="198">
        <f t="shared" si="71"/>
        <v>4552907.9271365441</v>
      </c>
      <c r="U92" s="198">
        <f>ROUND(T92,0)</f>
        <v>4552908</v>
      </c>
      <c r="V92" s="199" t="s">
        <v>167</v>
      </c>
      <c r="W92" s="200">
        <v>2819110</v>
      </c>
      <c r="X92" s="200">
        <v>1440693.73</v>
      </c>
      <c r="Y92" s="190"/>
      <c r="Z92" s="201">
        <v>2819110</v>
      </c>
      <c r="AA92" s="202">
        <v>1440693.73</v>
      </c>
      <c r="AB92" s="203">
        <f t="shared" si="72"/>
        <v>5247828</v>
      </c>
      <c r="AC92" s="204">
        <f t="shared" si="73"/>
        <v>5355000</v>
      </c>
      <c r="AD92" s="203">
        <f t="shared" si="74"/>
        <v>4902323</v>
      </c>
      <c r="AE92" s="205">
        <f t="shared" si="75"/>
        <v>4552907.9271365441</v>
      </c>
      <c r="AF92" s="203">
        <f t="shared" si="76"/>
        <v>2962885</v>
      </c>
      <c r="AG92" s="203">
        <f t="shared" si="77"/>
        <v>2233287.15</v>
      </c>
      <c r="AH92" s="206">
        <f t="shared" si="78"/>
        <v>0.43</v>
      </c>
      <c r="AI92" s="207" t="str">
        <f t="shared" si="79"/>
        <v>MEDIA ARMONICA</v>
      </c>
      <c r="AJ92" s="96" t="s">
        <v>168</v>
      </c>
    </row>
    <row r="93" spans="2:36" ht="21.75" customHeight="1">
      <c r="B93" s="337"/>
      <c r="C93" s="338"/>
      <c r="D93" s="338"/>
      <c r="E93" s="321">
        <v>61</v>
      </c>
      <c r="F93" s="238" t="s">
        <v>169</v>
      </c>
      <c r="G93" s="13"/>
      <c r="H93" s="13"/>
      <c r="I93" s="13"/>
      <c r="J93" s="239">
        <v>61</v>
      </c>
      <c r="K93" s="240" t="s">
        <v>170</v>
      </c>
      <c r="L93" s="241" t="s">
        <v>169</v>
      </c>
      <c r="M93" s="249">
        <v>3808000</v>
      </c>
      <c r="N93" s="243">
        <v>4500000</v>
      </c>
      <c r="O93" s="244">
        <f t="shared" si="67"/>
        <v>855000</v>
      </c>
      <c r="P93" s="245">
        <f t="shared" si="68"/>
        <v>5355000</v>
      </c>
      <c r="Q93" s="125">
        <v>7425600</v>
      </c>
      <c r="R93" s="242">
        <f t="shared" si="69"/>
        <v>2962884.61</v>
      </c>
      <c r="S93" s="242">
        <f t="shared" si="70"/>
        <v>5247828</v>
      </c>
      <c r="T93" s="53">
        <f t="shared" si="71"/>
        <v>4552907.9271365441</v>
      </c>
      <c r="U93" s="52">
        <f t="shared" si="80"/>
        <v>4552908</v>
      </c>
      <c r="V93" s="13"/>
      <c r="W93" s="76">
        <v>2819110</v>
      </c>
      <c r="X93" s="76">
        <v>1435082.88</v>
      </c>
      <c r="Y93" s="10"/>
      <c r="Z93" s="54">
        <v>2819110</v>
      </c>
      <c r="AA93" s="55">
        <v>1435082.88</v>
      </c>
      <c r="AB93" s="56">
        <f t="shared" si="72"/>
        <v>5247828</v>
      </c>
      <c r="AC93" s="57">
        <f t="shared" si="73"/>
        <v>5355000</v>
      </c>
      <c r="AD93" s="58">
        <f t="shared" si="74"/>
        <v>4902323</v>
      </c>
      <c r="AE93" s="59">
        <f t="shared" si="75"/>
        <v>4552907.9271365441</v>
      </c>
      <c r="AF93" s="60">
        <f t="shared" si="76"/>
        <v>2962885</v>
      </c>
      <c r="AG93" s="61">
        <f t="shared" si="77"/>
        <v>2233287.15</v>
      </c>
      <c r="AH93" s="62">
        <f t="shared" si="78"/>
        <v>0.43</v>
      </c>
      <c r="AI93" s="63" t="str">
        <f t="shared" si="79"/>
        <v>MEDIA ARMONICA</v>
      </c>
    </row>
    <row r="94" spans="2:36" ht="18" customHeight="1">
      <c r="B94" s="337"/>
      <c r="C94" s="338"/>
      <c r="D94" s="338"/>
      <c r="E94" s="321">
        <v>62</v>
      </c>
      <c r="F94" s="238" t="s">
        <v>171</v>
      </c>
      <c r="G94" s="13"/>
      <c r="H94" s="13"/>
      <c r="I94" s="13"/>
      <c r="J94" s="239">
        <v>62</v>
      </c>
      <c r="K94" s="240" t="s">
        <v>172</v>
      </c>
      <c r="L94" s="241" t="s">
        <v>171</v>
      </c>
      <c r="M94" s="249">
        <v>3808000</v>
      </c>
      <c r="N94" s="243">
        <v>4500000</v>
      </c>
      <c r="O94" s="244">
        <f t="shared" si="67"/>
        <v>855000</v>
      </c>
      <c r="P94" s="245">
        <f t="shared" si="68"/>
        <v>5355000</v>
      </c>
      <c r="Q94" s="125">
        <v>9282000</v>
      </c>
      <c r="R94" s="242">
        <f t="shared" si="69"/>
        <v>2962884.61</v>
      </c>
      <c r="S94" s="248">
        <f t="shared" si="70"/>
        <v>5866628</v>
      </c>
      <c r="T94" s="84">
        <f t="shared" si="71"/>
        <v>4746942.923791307</v>
      </c>
      <c r="U94" s="52">
        <f t="shared" ref="U94:U95" si="81">ROUND(S94,0)</f>
        <v>5866628</v>
      </c>
      <c r="V94" s="13"/>
      <c r="W94" s="76">
        <v>2819110</v>
      </c>
      <c r="X94" s="76">
        <v>1412721.59</v>
      </c>
      <c r="Y94" s="10"/>
      <c r="Z94" s="54">
        <v>2819110</v>
      </c>
      <c r="AA94" s="55">
        <v>1412721.59</v>
      </c>
      <c r="AB94" s="56">
        <f t="shared" si="72"/>
        <v>5866628</v>
      </c>
      <c r="AC94" s="57">
        <f t="shared" si="73"/>
        <v>5355000</v>
      </c>
      <c r="AD94" s="58">
        <f t="shared" si="74"/>
        <v>5280867</v>
      </c>
      <c r="AE94" s="59">
        <f t="shared" si="75"/>
        <v>4746942.923791307</v>
      </c>
      <c r="AF94" s="60">
        <f t="shared" si="76"/>
        <v>2962885</v>
      </c>
      <c r="AG94" s="61">
        <f t="shared" si="77"/>
        <v>3190474.48</v>
      </c>
      <c r="AH94" s="62">
        <f t="shared" si="78"/>
        <v>0.54</v>
      </c>
      <c r="AI94" s="63" t="str">
        <f t="shared" si="79"/>
        <v xml:space="preserve">PROMEDIO  </v>
      </c>
    </row>
    <row r="95" spans="2:36" ht="15.75" customHeight="1">
      <c r="B95" s="337"/>
      <c r="C95" s="338"/>
      <c r="D95" s="338"/>
      <c r="E95" s="321">
        <v>63</v>
      </c>
      <c r="F95" s="238" t="s">
        <v>173</v>
      </c>
      <c r="G95" s="13"/>
      <c r="H95" s="13"/>
      <c r="I95" s="13"/>
      <c r="J95" s="239">
        <v>63</v>
      </c>
      <c r="K95" s="240" t="s">
        <v>174</v>
      </c>
      <c r="L95" s="241" t="s">
        <v>173</v>
      </c>
      <c r="M95" s="125">
        <v>148750</v>
      </c>
      <c r="N95" s="243">
        <v>125000</v>
      </c>
      <c r="O95" s="244">
        <f t="shared" si="67"/>
        <v>23750</v>
      </c>
      <c r="P95" s="245">
        <f t="shared" si="68"/>
        <v>148750</v>
      </c>
      <c r="Q95" s="125">
        <v>392700</v>
      </c>
      <c r="R95" s="242">
        <f t="shared" si="69"/>
        <v>156836.52600000001</v>
      </c>
      <c r="S95" s="248">
        <f t="shared" si="70"/>
        <v>232762</v>
      </c>
      <c r="T95" s="84">
        <f t="shared" si="71"/>
        <v>191751.76033090992</v>
      </c>
      <c r="U95" s="52">
        <f t="shared" si="81"/>
        <v>232762</v>
      </c>
      <c r="V95" s="13"/>
      <c r="W95" s="76">
        <v>149226</v>
      </c>
      <c r="X95" s="76">
        <v>75199.67</v>
      </c>
      <c r="Y95" s="10"/>
      <c r="Z95" s="54">
        <v>149226</v>
      </c>
      <c r="AA95" s="55">
        <v>75199.67</v>
      </c>
      <c r="AB95" s="56">
        <f t="shared" si="72"/>
        <v>232762</v>
      </c>
      <c r="AC95" s="57">
        <f t="shared" si="73"/>
        <v>156837</v>
      </c>
      <c r="AD95" s="58">
        <f t="shared" si="74"/>
        <v>209245</v>
      </c>
      <c r="AE95" s="59">
        <f t="shared" si="75"/>
        <v>191751.76033090992</v>
      </c>
      <c r="AF95" s="60">
        <f t="shared" si="76"/>
        <v>148750</v>
      </c>
      <c r="AG95" s="61">
        <f t="shared" si="77"/>
        <v>138569.22</v>
      </c>
      <c r="AH95" s="62">
        <f t="shared" si="78"/>
        <v>0.6</v>
      </c>
      <c r="AI95" s="63" t="str">
        <f t="shared" si="79"/>
        <v xml:space="preserve">PROMEDIO  </v>
      </c>
    </row>
    <row r="96" spans="2:36" ht="24" customHeight="1">
      <c r="B96" s="337"/>
      <c r="C96" s="338"/>
      <c r="D96" s="338"/>
      <c r="E96" s="321">
        <v>64</v>
      </c>
      <c r="F96" s="238" t="s">
        <v>175</v>
      </c>
      <c r="G96" s="13"/>
      <c r="H96" s="13"/>
      <c r="I96" s="13"/>
      <c r="J96" s="239">
        <v>64</v>
      </c>
      <c r="K96" s="240" t="s">
        <v>176</v>
      </c>
      <c r="L96" s="241" t="s">
        <v>175</v>
      </c>
      <c r="M96" s="242">
        <v>33320</v>
      </c>
      <c r="N96" s="243">
        <v>28000</v>
      </c>
      <c r="O96" s="244">
        <f t="shared" si="67"/>
        <v>5320</v>
      </c>
      <c r="P96" s="245">
        <f t="shared" si="68"/>
        <v>33320</v>
      </c>
      <c r="Q96" s="242">
        <v>23562</v>
      </c>
      <c r="R96" s="242">
        <f t="shared" si="69"/>
        <v>35582.656000000003</v>
      </c>
      <c r="S96" s="242">
        <f t="shared" si="70"/>
        <v>30822</v>
      </c>
      <c r="T96" s="53">
        <f t="shared" si="71"/>
        <v>29833.883989563528</v>
      </c>
      <c r="U96" s="52">
        <f t="shared" ref="U96:U97" si="82">ROUND(T96,0)</f>
        <v>29834</v>
      </c>
      <c r="V96" s="13"/>
      <c r="W96" s="13"/>
      <c r="X96" s="13"/>
      <c r="Y96" s="10"/>
      <c r="Z96" s="54">
        <v>33856</v>
      </c>
      <c r="AA96" s="55">
        <v>17070.55</v>
      </c>
      <c r="AB96" s="56">
        <f t="shared" si="72"/>
        <v>30822</v>
      </c>
      <c r="AC96" s="57">
        <f t="shared" si="73"/>
        <v>33320</v>
      </c>
      <c r="AD96" s="58">
        <f t="shared" si="74"/>
        <v>30343</v>
      </c>
      <c r="AE96" s="59">
        <f t="shared" si="75"/>
        <v>29833.883989563528</v>
      </c>
      <c r="AF96" s="60">
        <f t="shared" si="76"/>
        <v>23562</v>
      </c>
      <c r="AG96" s="61">
        <f t="shared" si="77"/>
        <v>6387.94</v>
      </c>
      <c r="AH96" s="62">
        <f t="shared" si="78"/>
        <v>0.21</v>
      </c>
      <c r="AI96" s="63" t="str">
        <f t="shared" si="79"/>
        <v>MEDIA ARMONICA</v>
      </c>
    </row>
    <row r="97" spans="2:36" ht="25.5" customHeight="1">
      <c r="B97" s="337"/>
      <c r="C97" s="338"/>
      <c r="D97" s="338"/>
      <c r="E97" s="321">
        <v>65</v>
      </c>
      <c r="F97" s="238" t="s">
        <v>177</v>
      </c>
      <c r="G97" s="13"/>
      <c r="H97" s="13"/>
      <c r="I97" s="13"/>
      <c r="J97" s="239">
        <v>65</v>
      </c>
      <c r="K97" s="240" t="s">
        <v>178</v>
      </c>
      <c r="L97" s="241" t="s">
        <v>177</v>
      </c>
      <c r="M97" s="242">
        <v>33320</v>
      </c>
      <c r="N97" s="243">
        <v>28000</v>
      </c>
      <c r="O97" s="244">
        <f t="shared" si="67"/>
        <v>5320</v>
      </c>
      <c r="P97" s="245">
        <f t="shared" si="68"/>
        <v>33320</v>
      </c>
      <c r="Q97" s="242">
        <v>35146.65</v>
      </c>
      <c r="R97" s="242">
        <f t="shared" si="69"/>
        <v>36082.932000000001</v>
      </c>
      <c r="S97" s="242">
        <f t="shared" si="70"/>
        <v>34850</v>
      </c>
      <c r="T97" s="53">
        <f t="shared" si="71"/>
        <v>34811.607184554101</v>
      </c>
      <c r="U97" s="52">
        <f t="shared" si="82"/>
        <v>34812</v>
      </c>
      <c r="V97" s="13"/>
      <c r="W97" s="13"/>
      <c r="X97" s="13"/>
      <c r="Y97" s="10"/>
      <c r="Z97" s="54">
        <v>34332</v>
      </c>
      <c r="AA97" s="55">
        <v>17477.53</v>
      </c>
      <c r="AB97" s="56">
        <f t="shared" si="72"/>
        <v>34850</v>
      </c>
      <c r="AC97" s="57">
        <f t="shared" si="73"/>
        <v>35147</v>
      </c>
      <c r="AD97" s="58">
        <f t="shared" si="74"/>
        <v>34831</v>
      </c>
      <c r="AE97" s="59">
        <f t="shared" si="75"/>
        <v>34811.607184554101</v>
      </c>
      <c r="AF97" s="60">
        <f t="shared" si="76"/>
        <v>33320</v>
      </c>
      <c r="AG97" s="61">
        <f t="shared" si="77"/>
        <v>1405.17</v>
      </c>
      <c r="AH97" s="62">
        <f t="shared" si="78"/>
        <v>0.04</v>
      </c>
      <c r="AI97" s="63" t="str">
        <f t="shared" si="79"/>
        <v>MEDIA ARMONICA</v>
      </c>
    </row>
    <row r="98" spans="2:36" ht="22.5" customHeight="1">
      <c r="B98" s="337"/>
      <c r="C98" s="338"/>
      <c r="D98" s="338"/>
      <c r="E98" s="321">
        <v>66</v>
      </c>
      <c r="F98" s="238" t="s">
        <v>179</v>
      </c>
      <c r="G98" s="13"/>
      <c r="H98" s="13"/>
      <c r="I98" s="13"/>
      <c r="J98" s="239">
        <v>66</v>
      </c>
      <c r="K98" s="240" t="s">
        <v>180</v>
      </c>
      <c r="L98" s="241" t="s">
        <v>179</v>
      </c>
      <c r="M98" s="242">
        <v>33320</v>
      </c>
      <c r="N98" s="243">
        <v>28000</v>
      </c>
      <c r="O98" s="244">
        <f t="shared" si="67"/>
        <v>5320</v>
      </c>
      <c r="P98" s="245">
        <f t="shared" si="68"/>
        <v>33320</v>
      </c>
      <c r="Q98" s="242">
        <v>23562</v>
      </c>
      <c r="R98" s="242">
        <f t="shared" si="69"/>
        <v>36645.216999999997</v>
      </c>
      <c r="S98" s="242">
        <f t="shared" si="70"/>
        <v>31176</v>
      </c>
      <c r="T98" s="53">
        <f>AE98</f>
        <v>30077.625954470233</v>
      </c>
      <c r="U98" s="52">
        <f>ROUND(T98,0)</f>
        <v>30078</v>
      </c>
      <c r="V98" s="13"/>
      <c r="W98" s="13"/>
      <c r="X98" s="13"/>
      <c r="Y98" s="10"/>
      <c r="Z98" s="54">
        <v>34867</v>
      </c>
      <c r="AA98" s="55">
        <v>17717.91</v>
      </c>
      <c r="AB98" s="56">
        <f t="shared" si="72"/>
        <v>31176</v>
      </c>
      <c r="AC98" s="57">
        <f t="shared" si="73"/>
        <v>33320</v>
      </c>
      <c r="AD98" s="58">
        <f t="shared" si="74"/>
        <v>30642</v>
      </c>
      <c r="AE98" s="59">
        <f t="shared" si="75"/>
        <v>30077.625954470233</v>
      </c>
      <c r="AF98" s="60">
        <f t="shared" si="76"/>
        <v>23562</v>
      </c>
      <c r="AG98" s="61">
        <f t="shared" si="77"/>
        <v>6800.08</v>
      </c>
      <c r="AH98" s="62">
        <f t="shared" si="78"/>
        <v>0.22</v>
      </c>
      <c r="AI98" s="63" t="str">
        <f t="shared" si="79"/>
        <v>MEDIA ARMONICA</v>
      </c>
    </row>
    <row r="99" spans="2:36" ht="18" customHeight="1">
      <c r="B99" s="337"/>
      <c r="C99" s="338"/>
      <c r="D99" s="338"/>
      <c r="E99" s="324">
        <v>67</v>
      </c>
      <c r="F99" s="266" t="s">
        <v>165</v>
      </c>
      <c r="G99" s="215"/>
      <c r="H99" s="215"/>
      <c r="I99" s="215"/>
      <c r="J99" s="267">
        <v>67</v>
      </c>
      <c r="K99" s="268" t="s">
        <v>166</v>
      </c>
      <c r="L99" s="269" t="s">
        <v>165</v>
      </c>
      <c r="M99" s="269">
        <v>3808000</v>
      </c>
      <c r="N99" s="270">
        <v>4500000</v>
      </c>
      <c r="O99" s="271">
        <f t="shared" si="67"/>
        <v>855000</v>
      </c>
      <c r="P99" s="272">
        <f t="shared" si="68"/>
        <v>5355000</v>
      </c>
      <c r="Q99" s="269">
        <v>7425600</v>
      </c>
      <c r="R99" s="269">
        <f t="shared" si="69"/>
        <v>2962884.61</v>
      </c>
      <c r="S99" s="269">
        <f t="shared" si="70"/>
        <v>5247828</v>
      </c>
      <c r="T99" s="214">
        <f t="shared" ref="T99" si="83">AE99</f>
        <v>4552907.9271365441</v>
      </c>
      <c r="U99" s="214">
        <f t="shared" ref="U99" si="84">ROUND(T99,0)</f>
        <v>4552908</v>
      </c>
      <c r="V99" s="215" t="s">
        <v>181</v>
      </c>
      <c r="W99" s="216">
        <v>2819110</v>
      </c>
      <c r="X99" s="216">
        <v>1427080.13</v>
      </c>
      <c r="Y99" s="213"/>
      <c r="Z99" s="217">
        <v>2819110</v>
      </c>
      <c r="AA99" s="218">
        <v>1427080.13</v>
      </c>
      <c r="AB99" s="219">
        <f t="shared" si="72"/>
        <v>5247828</v>
      </c>
      <c r="AC99" s="220">
        <f t="shared" si="73"/>
        <v>5355000</v>
      </c>
      <c r="AD99" s="219">
        <f t="shared" si="74"/>
        <v>4902323</v>
      </c>
      <c r="AE99" s="221">
        <f>HARMEAN(P99,Q99,R99)</f>
        <v>4552907.9271365441</v>
      </c>
      <c r="AF99" s="219">
        <f t="shared" si="76"/>
        <v>2962885</v>
      </c>
      <c r="AG99" s="219">
        <f t="shared" si="77"/>
        <v>2233287.15</v>
      </c>
      <c r="AH99" s="222">
        <f t="shared" si="78"/>
        <v>0.43</v>
      </c>
      <c r="AI99" s="223" t="str">
        <f t="shared" si="79"/>
        <v>MEDIA ARMONICA</v>
      </c>
      <c r="AJ99" s="224" t="s">
        <v>182</v>
      </c>
    </row>
    <row r="100" spans="2:36" ht="19.5" customHeight="1">
      <c r="B100" s="337"/>
      <c r="C100" s="338"/>
      <c r="D100" s="338"/>
      <c r="E100" s="321">
        <v>68</v>
      </c>
      <c r="F100" s="273" t="s">
        <v>183</v>
      </c>
      <c r="G100" s="13"/>
      <c r="H100" s="13"/>
      <c r="I100" s="13"/>
      <c r="J100" s="239">
        <v>68</v>
      </c>
      <c r="K100" s="240" t="s">
        <v>184</v>
      </c>
      <c r="L100" s="241" t="s">
        <v>183</v>
      </c>
      <c r="M100" s="125">
        <v>3808000</v>
      </c>
      <c r="N100" s="243">
        <v>4500000</v>
      </c>
      <c r="O100" s="244">
        <f t="shared" si="67"/>
        <v>855000</v>
      </c>
      <c r="P100" s="250">
        <f t="shared" si="68"/>
        <v>5355000</v>
      </c>
      <c r="Q100" s="247">
        <v>9282000</v>
      </c>
      <c r="R100" s="242">
        <f t="shared" si="69"/>
        <v>2962884.61</v>
      </c>
      <c r="S100" s="248">
        <f t="shared" si="70"/>
        <v>5866628</v>
      </c>
      <c r="T100" s="84">
        <f t="shared" si="71"/>
        <v>4746942.923791307</v>
      </c>
      <c r="U100" s="52">
        <f>ROUND(S100,0)</f>
        <v>5866628</v>
      </c>
      <c r="V100" s="13" t="s">
        <v>185</v>
      </c>
      <c r="W100" s="76">
        <v>2819110</v>
      </c>
      <c r="X100" s="76">
        <v>1423649.36</v>
      </c>
      <c r="Y100" s="10"/>
      <c r="Z100" s="54">
        <v>2819110</v>
      </c>
      <c r="AA100" s="55">
        <v>1423649.36</v>
      </c>
      <c r="AB100" s="56">
        <f t="shared" si="72"/>
        <v>5866628</v>
      </c>
      <c r="AC100" s="57">
        <f t="shared" si="73"/>
        <v>5355000</v>
      </c>
      <c r="AD100" s="58">
        <f t="shared" si="74"/>
        <v>5280867</v>
      </c>
      <c r="AE100" s="59">
        <f>HARMEAN(P100,Q100,R100)</f>
        <v>4746942.923791307</v>
      </c>
      <c r="AF100" s="60">
        <f t="shared" si="76"/>
        <v>2962885</v>
      </c>
      <c r="AG100" s="61">
        <f t="shared" si="77"/>
        <v>3190474.48</v>
      </c>
      <c r="AH100" s="62">
        <f t="shared" si="78"/>
        <v>0.54</v>
      </c>
      <c r="AI100" s="63" t="str">
        <f t="shared" si="79"/>
        <v xml:space="preserve">PROMEDIO  </v>
      </c>
      <c r="AJ100" t="s">
        <v>186</v>
      </c>
    </row>
    <row r="101" spans="2:36" ht="16.5" customHeight="1">
      <c r="B101" s="337"/>
      <c r="C101" s="338"/>
      <c r="D101" s="338"/>
      <c r="E101" s="321">
        <v>69</v>
      </c>
      <c r="F101" s="273" t="s">
        <v>187</v>
      </c>
      <c r="G101" s="13"/>
      <c r="H101" s="13"/>
      <c r="I101" s="13"/>
      <c r="J101" s="239">
        <v>69</v>
      </c>
      <c r="K101" s="240" t="s">
        <v>188</v>
      </c>
      <c r="L101" s="241" t="s">
        <v>187</v>
      </c>
      <c r="M101" s="125">
        <v>3808000</v>
      </c>
      <c r="N101" s="243">
        <v>4500000</v>
      </c>
      <c r="O101" s="244">
        <f t="shared" si="67"/>
        <v>855000</v>
      </c>
      <c r="P101" s="250">
        <f t="shared" si="68"/>
        <v>5355000</v>
      </c>
      <c r="Q101" s="247">
        <v>9282000</v>
      </c>
      <c r="R101" s="242">
        <f t="shared" si="69"/>
        <v>2962884.61</v>
      </c>
      <c r="S101" s="248">
        <f t="shared" si="70"/>
        <v>5866628</v>
      </c>
      <c r="T101" s="84">
        <f t="shared" si="71"/>
        <v>4746942.923791307</v>
      </c>
      <c r="U101" s="52">
        <f t="shared" ref="U101" si="85">ROUND(S101,0)</f>
        <v>5866628</v>
      </c>
      <c r="V101" s="13" t="s">
        <v>185</v>
      </c>
      <c r="W101" s="76">
        <v>2819110</v>
      </c>
      <c r="X101" s="76">
        <v>1424865.54</v>
      </c>
      <c r="Y101" s="10"/>
      <c r="Z101" s="54">
        <v>2819110</v>
      </c>
      <c r="AA101" s="55">
        <v>1424865.54</v>
      </c>
      <c r="AB101" s="56">
        <f t="shared" si="72"/>
        <v>5866628</v>
      </c>
      <c r="AC101" s="57">
        <f t="shared" si="73"/>
        <v>5355000</v>
      </c>
      <c r="AD101" s="58">
        <f t="shared" si="74"/>
        <v>5280867</v>
      </c>
      <c r="AE101" s="59">
        <f t="shared" si="75"/>
        <v>4746942.923791307</v>
      </c>
      <c r="AF101" s="60">
        <f t="shared" si="76"/>
        <v>2962885</v>
      </c>
      <c r="AG101" s="61">
        <f t="shared" si="77"/>
        <v>3190474.48</v>
      </c>
      <c r="AH101" s="62">
        <f t="shared" si="78"/>
        <v>0.54</v>
      </c>
      <c r="AI101" s="63" t="str">
        <f t="shared" si="79"/>
        <v xml:space="preserve">PROMEDIO  </v>
      </c>
      <c r="AJ101" t="s">
        <v>186</v>
      </c>
    </row>
    <row r="102" spans="2:36" ht="25.5" customHeight="1">
      <c r="B102" s="337"/>
      <c r="C102" s="338"/>
      <c r="D102" s="338"/>
      <c r="E102" s="321">
        <v>70</v>
      </c>
      <c r="F102" s="273" t="s">
        <v>189</v>
      </c>
      <c r="G102" s="13"/>
      <c r="H102" s="13"/>
      <c r="I102" s="13"/>
      <c r="J102" s="239">
        <v>70</v>
      </c>
      <c r="K102" s="240" t="s">
        <v>190</v>
      </c>
      <c r="L102" s="241" t="s">
        <v>189</v>
      </c>
      <c r="M102" s="125">
        <v>3808000</v>
      </c>
      <c r="N102" s="243">
        <v>4500000</v>
      </c>
      <c r="O102" s="244">
        <f t="shared" si="67"/>
        <v>855000</v>
      </c>
      <c r="P102" s="250">
        <f t="shared" si="68"/>
        <v>5355000</v>
      </c>
      <c r="Q102" s="247">
        <v>7425600</v>
      </c>
      <c r="R102" s="242">
        <f t="shared" si="69"/>
        <v>2962884.61</v>
      </c>
      <c r="S102" s="242">
        <f t="shared" si="70"/>
        <v>5247828</v>
      </c>
      <c r="T102" s="53">
        <f t="shared" si="71"/>
        <v>4552907.9271365441</v>
      </c>
      <c r="U102" s="52">
        <f t="shared" ref="U102:U103" si="86">ROUND(T102,0)</f>
        <v>4552908</v>
      </c>
      <c r="V102" s="13" t="s">
        <v>185</v>
      </c>
      <c r="W102" s="76">
        <v>2819110</v>
      </c>
      <c r="X102" s="76">
        <v>1429720.74</v>
      </c>
      <c r="Y102" s="10"/>
      <c r="Z102" s="54">
        <v>2819110</v>
      </c>
      <c r="AA102" s="55">
        <v>1429720.74</v>
      </c>
      <c r="AB102" s="56">
        <f t="shared" si="72"/>
        <v>5247828</v>
      </c>
      <c r="AC102" s="57">
        <f t="shared" si="73"/>
        <v>5355000</v>
      </c>
      <c r="AD102" s="58">
        <f t="shared" si="74"/>
        <v>4902323</v>
      </c>
      <c r="AE102" s="59">
        <f t="shared" si="75"/>
        <v>4552907.9271365441</v>
      </c>
      <c r="AF102" s="60">
        <f t="shared" si="76"/>
        <v>2962885</v>
      </c>
      <c r="AG102" s="61">
        <f t="shared" si="77"/>
        <v>2233287.15</v>
      </c>
      <c r="AH102" s="62">
        <f t="shared" si="78"/>
        <v>0.43</v>
      </c>
      <c r="AI102" s="63" t="str">
        <f t="shared" si="79"/>
        <v>MEDIA ARMONICA</v>
      </c>
      <c r="AJ102" t="s">
        <v>186</v>
      </c>
    </row>
    <row r="103" spans="2:36" ht="24" customHeight="1">
      <c r="B103" s="337"/>
      <c r="C103" s="338"/>
      <c r="D103" s="338"/>
      <c r="E103" s="321">
        <v>71</v>
      </c>
      <c r="F103" s="273" t="s">
        <v>191</v>
      </c>
      <c r="G103" s="13"/>
      <c r="H103" s="13"/>
      <c r="I103" s="13"/>
      <c r="J103" s="239">
        <v>71</v>
      </c>
      <c r="K103" s="240" t="s">
        <v>192</v>
      </c>
      <c r="L103" s="241" t="s">
        <v>191</v>
      </c>
      <c r="M103" s="125">
        <v>3808000</v>
      </c>
      <c r="N103" s="243">
        <v>4500000</v>
      </c>
      <c r="O103" s="244">
        <f t="shared" si="67"/>
        <v>855000</v>
      </c>
      <c r="P103" s="250">
        <f t="shared" si="68"/>
        <v>5355000</v>
      </c>
      <c r="Q103" s="247">
        <v>7425600</v>
      </c>
      <c r="R103" s="242">
        <f t="shared" si="69"/>
        <v>2962884.61</v>
      </c>
      <c r="S103" s="242">
        <f t="shared" si="70"/>
        <v>5247828</v>
      </c>
      <c r="T103" s="53">
        <f t="shared" si="71"/>
        <v>4552907.9271365441</v>
      </c>
      <c r="U103" s="52">
        <f t="shared" si="86"/>
        <v>4552908</v>
      </c>
      <c r="V103" s="13" t="s">
        <v>185</v>
      </c>
      <c r="W103" s="76">
        <v>2819110</v>
      </c>
      <c r="X103" s="76">
        <v>1437986.48</v>
      </c>
      <c r="Y103" s="10"/>
      <c r="Z103" s="54">
        <v>2819110</v>
      </c>
      <c r="AA103" s="55">
        <v>1437986.48</v>
      </c>
      <c r="AB103" s="56">
        <f t="shared" si="72"/>
        <v>5247828</v>
      </c>
      <c r="AC103" s="57">
        <f t="shared" si="73"/>
        <v>5355000</v>
      </c>
      <c r="AD103" s="58">
        <f t="shared" si="74"/>
        <v>4902323</v>
      </c>
      <c r="AE103" s="59">
        <f t="shared" si="75"/>
        <v>4552907.9271365441</v>
      </c>
      <c r="AF103" s="60">
        <f t="shared" si="76"/>
        <v>2962885</v>
      </c>
      <c r="AG103" s="61">
        <f t="shared" si="77"/>
        <v>2233287.15</v>
      </c>
      <c r="AH103" s="62">
        <f t="shared" si="78"/>
        <v>0.43</v>
      </c>
      <c r="AI103" s="63" t="str">
        <f t="shared" si="79"/>
        <v>MEDIA ARMONICA</v>
      </c>
      <c r="AJ103" t="s">
        <v>186</v>
      </c>
    </row>
    <row r="104" spans="2:36" ht="18" customHeight="1">
      <c r="B104" s="337"/>
      <c r="C104" s="338"/>
      <c r="D104" s="338"/>
      <c r="E104" s="321">
        <v>72</v>
      </c>
      <c r="F104" s="273" t="s">
        <v>193</v>
      </c>
      <c r="G104" s="13"/>
      <c r="H104" s="13"/>
      <c r="I104" s="13"/>
      <c r="J104" s="239">
        <v>72</v>
      </c>
      <c r="K104" s="240" t="s">
        <v>194</v>
      </c>
      <c r="L104" s="241" t="s">
        <v>193</v>
      </c>
      <c r="M104" s="125">
        <v>3808000</v>
      </c>
      <c r="N104" s="243">
        <v>4500000</v>
      </c>
      <c r="O104" s="244">
        <f t="shared" si="67"/>
        <v>855000</v>
      </c>
      <c r="P104" s="250">
        <f t="shared" si="68"/>
        <v>5355000</v>
      </c>
      <c r="Q104" s="247">
        <v>7425600</v>
      </c>
      <c r="R104" s="247">
        <f t="shared" si="69"/>
        <v>156086.11199999999</v>
      </c>
      <c r="S104" s="248">
        <f t="shared" si="70"/>
        <v>4312229</v>
      </c>
      <c r="T104" s="84">
        <f t="shared" si="71"/>
        <v>445889.09098711592</v>
      </c>
      <c r="U104" s="52">
        <f t="shared" ref="U104:U107" si="87">ROUND(S104,0)</f>
        <v>4312229</v>
      </c>
      <c r="V104" s="13" t="s">
        <v>185</v>
      </c>
      <c r="W104" s="76"/>
      <c r="X104" s="76"/>
      <c r="Y104" s="10"/>
      <c r="Z104" s="54">
        <v>148512</v>
      </c>
      <c r="AA104" s="55">
        <v>74622.52</v>
      </c>
      <c r="AB104" s="56">
        <f t="shared" si="72"/>
        <v>4312229</v>
      </c>
      <c r="AC104" s="57">
        <f t="shared" si="73"/>
        <v>5355000</v>
      </c>
      <c r="AD104" s="58">
        <f t="shared" si="74"/>
        <v>1837744</v>
      </c>
      <c r="AE104" s="59">
        <f t="shared" si="75"/>
        <v>445889.09098711592</v>
      </c>
      <c r="AF104" s="60">
        <f t="shared" si="76"/>
        <v>156086</v>
      </c>
      <c r="AG104" s="61">
        <f t="shared" si="77"/>
        <v>3745261.94</v>
      </c>
      <c r="AH104" s="62">
        <f t="shared" si="78"/>
        <v>0.87</v>
      </c>
      <c r="AI104" s="63" t="str">
        <f t="shared" si="79"/>
        <v xml:space="preserve">PROMEDIO  </v>
      </c>
      <c r="AJ104" t="s">
        <v>186</v>
      </c>
    </row>
    <row r="105" spans="2:36" ht="18" customHeight="1">
      <c r="B105" s="337"/>
      <c r="C105" s="338"/>
      <c r="D105" s="338"/>
      <c r="E105" s="321">
        <v>73</v>
      </c>
      <c r="F105" s="273" t="s">
        <v>195</v>
      </c>
      <c r="G105" s="13"/>
      <c r="H105" s="13"/>
      <c r="I105" s="13"/>
      <c r="J105" s="239">
        <v>73</v>
      </c>
      <c r="K105" s="240" t="s">
        <v>196</v>
      </c>
      <c r="L105" s="241" t="s">
        <v>195</v>
      </c>
      <c r="M105" s="125">
        <v>618800</v>
      </c>
      <c r="N105" s="243">
        <v>2420000</v>
      </c>
      <c r="O105" s="244">
        <f t="shared" si="67"/>
        <v>459800</v>
      </c>
      <c r="P105" s="250">
        <f t="shared" si="68"/>
        <v>2879800</v>
      </c>
      <c r="Q105" s="247">
        <v>145102.65</v>
      </c>
      <c r="R105" s="247">
        <f t="shared" si="69"/>
        <v>962155.81700000004</v>
      </c>
      <c r="S105" s="248">
        <f t="shared" si="70"/>
        <v>1329019</v>
      </c>
      <c r="T105" s="84">
        <f t="shared" si="71"/>
        <v>362395.34940088709</v>
      </c>
      <c r="U105" s="52">
        <f t="shared" si="87"/>
        <v>1329019</v>
      </c>
      <c r="V105" s="13" t="s">
        <v>185</v>
      </c>
      <c r="W105" s="76">
        <v>2819110</v>
      </c>
      <c r="X105" s="76">
        <v>74622.52</v>
      </c>
      <c r="Y105" s="10"/>
      <c r="Z105" s="54">
        <v>915467</v>
      </c>
      <c r="AA105" s="55">
        <v>466084.92</v>
      </c>
      <c r="AB105" s="56">
        <f t="shared" si="72"/>
        <v>1329019</v>
      </c>
      <c r="AC105" s="57">
        <f t="shared" si="73"/>
        <v>962156</v>
      </c>
      <c r="AD105" s="58">
        <f t="shared" si="74"/>
        <v>738065</v>
      </c>
      <c r="AE105" s="59">
        <f t="shared" si="75"/>
        <v>362395.34940088709</v>
      </c>
      <c r="AF105" s="60">
        <f t="shared" si="76"/>
        <v>145103</v>
      </c>
      <c r="AG105" s="61">
        <f t="shared" si="77"/>
        <v>1403774.95</v>
      </c>
      <c r="AH105" s="62">
        <f t="shared" si="78"/>
        <v>1.06</v>
      </c>
      <c r="AI105" s="63" t="str">
        <f t="shared" si="79"/>
        <v xml:space="preserve">PROMEDIO  </v>
      </c>
      <c r="AJ105" t="s">
        <v>186</v>
      </c>
    </row>
    <row r="106" spans="2:36" ht="23.25" customHeight="1">
      <c r="B106" s="337"/>
      <c r="C106" s="338"/>
      <c r="D106" s="338"/>
      <c r="E106" s="321">
        <v>74</v>
      </c>
      <c r="F106" s="273" t="s">
        <v>197</v>
      </c>
      <c r="G106" s="13"/>
      <c r="H106" s="13"/>
      <c r="I106" s="13"/>
      <c r="J106" s="239">
        <v>74</v>
      </c>
      <c r="K106" s="240" t="s">
        <v>198</v>
      </c>
      <c r="L106" s="241" t="s">
        <v>197</v>
      </c>
      <c r="M106" s="125">
        <v>927010</v>
      </c>
      <c r="N106" s="243">
        <v>1232000</v>
      </c>
      <c r="O106" s="244">
        <f t="shared" si="67"/>
        <v>234080</v>
      </c>
      <c r="P106" s="250">
        <f t="shared" si="68"/>
        <v>1466080</v>
      </c>
      <c r="Q106" s="247">
        <v>417690</v>
      </c>
      <c r="R106" s="125"/>
      <c r="S106" s="248">
        <f>AB106</f>
        <v>941885</v>
      </c>
      <c r="T106" s="84">
        <f>AE106</f>
        <v>650150.44851547689</v>
      </c>
      <c r="U106" s="52">
        <f t="shared" si="87"/>
        <v>941885</v>
      </c>
      <c r="V106" s="13" t="s">
        <v>185</v>
      </c>
      <c r="W106" s="76">
        <v>915467</v>
      </c>
      <c r="X106" s="76">
        <v>466084.92</v>
      </c>
      <c r="Y106" s="10"/>
      <c r="Z106" s="69"/>
      <c r="AA106" s="10"/>
      <c r="AB106" s="56">
        <f>+ROUND(AVERAGE(P106,Q106),0)</f>
        <v>941885</v>
      </c>
      <c r="AC106" s="57">
        <f>+ROUND(MEDIAN(P106,Q106),0)</f>
        <v>941885</v>
      </c>
      <c r="AD106" s="58">
        <f>+ROUND(GEOMEAN(P106,Q106),0)</f>
        <v>782539</v>
      </c>
      <c r="AE106" s="59">
        <f>HARMEAN(P106,Q106)</f>
        <v>650150.44851547689</v>
      </c>
      <c r="AF106" s="60">
        <f>+ROUND(MIN(P106,Q106),0)</f>
        <v>417690</v>
      </c>
      <c r="AG106" s="61">
        <f>+ROUND(_xlfn.STDEV.S(P106,Q106),2)</f>
        <v>741323.68</v>
      </c>
      <c r="AH106" s="62">
        <f>+ROUND(AG106/AB106,2)</f>
        <v>0.79</v>
      </c>
      <c r="AI106" s="78" t="str">
        <f t="shared" si="79"/>
        <v xml:space="preserve">PROMEDIO  </v>
      </c>
      <c r="AJ106" t="s">
        <v>186</v>
      </c>
    </row>
    <row r="107" spans="2:36" ht="21.75" customHeight="1">
      <c r="B107" s="337"/>
      <c r="C107" s="338"/>
      <c r="D107" s="338"/>
      <c r="E107" s="321">
        <v>75</v>
      </c>
      <c r="F107" s="273" t="s">
        <v>199</v>
      </c>
      <c r="G107" s="13"/>
      <c r="H107" s="13"/>
      <c r="I107" s="13"/>
      <c r="J107" s="239">
        <v>75</v>
      </c>
      <c r="K107" s="240" t="s">
        <v>200</v>
      </c>
      <c r="L107" s="241" t="s">
        <v>199</v>
      </c>
      <c r="M107" s="125">
        <v>3332000</v>
      </c>
      <c r="N107" s="243">
        <v>145000</v>
      </c>
      <c r="O107" s="244">
        <f t="shared" si="67"/>
        <v>27550</v>
      </c>
      <c r="P107" s="250">
        <f t="shared" si="68"/>
        <v>172550</v>
      </c>
      <c r="Q107" s="247">
        <v>1624350</v>
      </c>
      <c r="R107" s="242">
        <f t="shared" si="69"/>
        <v>2146184.04</v>
      </c>
      <c r="S107" s="248">
        <f t="shared" si="70"/>
        <v>1314361</v>
      </c>
      <c r="T107" s="84">
        <f t="shared" si="71"/>
        <v>436237.00071719009</v>
      </c>
      <c r="U107" s="100">
        <f t="shared" si="87"/>
        <v>1314361</v>
      </c>
      <c r="V107" s="13" t="s">
        <v>185</v>
      </c>
      <c r="W107" s="76">
        <v>2042040</v>
      </c>
      <c r="X107" s="76">
        <v>1040257.54</v>
      </c>
      <c r="Y107" s="10"/>
      <c r="Z107" s="54">
        <v>2042040</v>
      </c>
      <c r="AA107" s="55">
        <v>1040257.54</v>
      </c>
      <c r="AB107" s="56">
        <f>+ROUND(AVERAGE(P107,Q107,R107),0)</f>
        <v>1314361</v>
      </c>
      <c r="AC107" s="57">
        <f t="shared" ref="AC107:AC108" si="88">+ROUND(MEDIAN(P107,Q107,R107),0)</f>
        <v>1624350</v>
      </c>
      <c r="AD107" s="58">
        <f t="shared" ref="AD107:AD108" si="89">+ROUND(GEOMEAN(P107,Q107,R107),0)</f>
        <v>844152</v>
      </c>
      <c r="AE107" s="59">
        <f t="shared" ref="AE107:AE108" si="90">HARMEAN(P107,Q107,R107)</f>
        <v>436237.00071719009</v>
      </c>
      <c r="AF107" s="60">
        <f t="shared" ref="AF107:AF108" si="91">+ROUND(MIN(P107,Q107,R107),0)</f>
        <v>172550</v>
      </c>
      <c r="AG107" s="61">
        <f t="shared" ref="AG107:AG108" si="92">+ROUND(_xlfn.STDEV.S(P107,Q107,R107),2)</f>
        <v>1022681.55</v>
      </c>
      <c r="AH107" s="62">
        <f t="shared" ref="AH107:AH119" si="93">+ROUND(AG107/AB107,2)</f>
        <v>0.78</v>
      </c>
      <c r="AI107" s="63" t="str">
        <f t="shared" si="79"/>
        <v xml:space="preserve">PROMEDIO  </v>
      </c>
      <c r="AJ107" t="s">
        <v>186</v>
      </c>
    </row>
    <row r="108" spans="2:36" ht="18" customHeight="1">
      <c r="B108" s="337"/>
      <c r="C108" s="338"/>
      <c r="D108" s="338"/>
      <c r="E108" s="321">
        <v>76</v>
      </c>
      <c r="F108" s="238" t="s">
        <v>201</v>
      </c>
      <c r="G108" s="13"/>
      <c r="H108" s="13"/>
      <c r="I108" s="13"/>
      <c r="J108" s="239">
        <v>76</v>
      </c>
      <c r="K108" s="240" t="s">
        <v>202</v>
      </c>
      <c r="L108" s="241" t="s">
        <v>201</v>
      </c>
      <c r="M108" s="125" t="s">
        <v>203</v>
      </c>
      <c r="N108" s="243">
        <v>320000</v>
      </c>
      <c r="O108" s="244">
        <f t="shared" si="67"/>
        <v>60800</v>
      </c>
      <c r="P108" s="245">
        <f t="shared" si="68"/>
        <v>380800</v>
      </c>
      <c r="Q108" s="242">
        <v>498907.5</v>
      </c>
      <c r="R108" s="242">
        <f>(Z108*5.1%)+Z108</f>
        <v>195107.64</v>
      </c>
      <c r="S108" s="242">
        <f t="shared" si="70"/>
        <v>358272</v>
      </c>
      <c r="T108" s="53">
        <f t="shared" si="71"/>
        <v>307509.19274193636</v>
      </c>
      <c r="U108" s="52">
        <f>ROUND(T108,0)</f>
        <v>307509</v>
      </c>
      <c r="V108" s="13" t="s">
        <v>204</v>
      </c>
      <c r="W108" s="76">
        <v>185640</v>
      </c>
      <c r="X108" s="76">
        <v>93868.39</v>
      </c>
      <c r="Y108" s="10"/>
      <c r="Z108" s="54">
        <v>185640</v>
      </c>
      <c r="AA108" s="55">
        <v>93868.39</v>
      </c>
      <c r="AB108" s="56">
        <f t="shared" ref="AB108" si="94">+ROUND(AVERAGE(P108,Q108,R108),0)</f>
        <v>358272</v>
      </c>
      <c r="AC108" s="57">
        <f t="shared" si="88"/>
        <v>380800</v>
      </c>
      <c r="AD108" s="58">
        <f t="shared" si="89"/>
        <v>333424</v>
      </c>
      <c r="AE108" s="59">
        <f t="shared" si="90"/>
        <v>307509.19274193636</v>
      </c>
      <c r="AF108" s="60">
        <f t="shared" si="91"/>
        <v>195108</v>
      </c>
      <c r="AG108" s="61">
        <f t="shared" si="92"/>
        <v>153147.74</v>
      </c>
      <c r="AH108" s="62">
        <f t="shared" si="93"/>
        <v>0.43</v>
      </c>
      <c r="AI108" s="63" t="str">
        <f t="shared" si="79"/>
        <v>MEDIA ARMONICA</v>
      </c>
      <c r="AJ108" s="102"/>
    </row>
    <row r="109" spans="2:36" ht="15" customHeight="1">
      <c r="B109" s="337"/>
      <c r="C109" s="338"/>
      <c r="D109" s="338"/>
      <c r="E109" s="321">
        <v>77</v>
      </c>
      <c r="F109" s="238" t="s">
        <v>205</v>
      </c>
      <c r="G109" s="13"/>
      <c r="H109" s="13"/>
      <c r="I109" s="13"/>
      <c r="J109" s="239">
        <v>77</v>
      </c>
      <c r="K109" s="240" t="s">
        <v>206</v>
      </c>
      <c r="L109" s="241" t="s">
        <v>205</v>
      </c>
      <c r="M109" s="125">
        <v>1526175</v>
      </c>
      <c r="N109" s="243">
        <v>600000</v>
      </c>
      <c r="O109" s="244">
        <f t="shared" si="67"/>
        <v>114000</v>
      </c>
      <c r="P109" s="250">
        <f t="shared" si="68"/>
        <v>714000</v>
      </c>
      <c r="Q109" s="249">
        <v>353430</v>
      </c>
      <c r="R109" s="249"/>
      <c r="S109" s="242">
        <f t="shared" si="70"/>
        <v>533715</v>
      </c>
      <c r="T109" s="53">
        <f t="shared" si="71"/>
        <v>472816.05351170566</v>
      </c>
      <c r="U109" s="52">
        <f>ROUND(T109,0)</f>
        <v>472816</v>
      </c>
      <c r="V109" s="13" t="s">
        <v>207</v>
      </c>
      <c r="W109" s="76">
        <v>559598</v>
      </c>
      <c r="X109" s="76">
        <v>280324.73</v>
      </c>
      <c r="Y109" s="10"/>
      <c r="Z109" s="69"/>
      <c r="AA109" s="10"/>
      <c r="AB109" s="56">
        <f>+ROUND(AVERAGE(P109,Q109),0)</f>
        <v>533715</v>
      </c>
      <c r="AC109" s="57">
        <f t="shared" ref="AC109:AC119" si="95">+ROUND(MEDIAN(P109,Q109),0)</f>
        <v>533715</v>
      </c>
      <c r="AD109" s="58">
        <f t="shared" ref="AD109:AD119" si="96">+ROUND(GEOMEAN(P109,Q109),0)</f>
        <v>502344</v>
      </c>
      <c r="AE109" s="59">
        <f t="shared" ref="AE109:AE119" si="97">HARMEAN(P109,Q109)</f>
        <v>472816.05351170566</v>
      </c>
      <c r="AF109" s="60">
        <f t="shared" ref="AF109:AF119" si="98">+ROUND(MIN(P109,Q109),0)</f>
        <v>353430</v>
      </c>
      <c r="AG109" s="61">
        <f t="shared" ref="AG109:AG119" si="99">+ROUND(_xlfn.STDEV.S(P109,Q109),2)</f>
        <v>254961.49</v>
      </c>
      <c r="AH109" s="62">
        <f t="shared" si="93"/>
        <v>0.48</v>
      </c>
      <c r="AI109" s="78" t="str">
        <f t="shared" si="79"/>
        <v>MEDIA ARMONICA</v>
      </c>
      <c r="AJ109" t="s">
        <v>207</v>
      </c>
    </row>
    <row r="110" spans="2:36" ht="18" customHeight="1">
      <c r="B110" s="337"/>
      <c r="C110" s="338"/>
      <c r="D110" s="338"/>
      <c r="E110" s="321">
        <v>78</v>
      </c>
      <c r="F110" s="238" t="s">
        <v>208</v>
      </c>
      <c r="G110" s="13"/>
      <c r="H110" s="13"/>
      <c r="I110" s="13"/>
      <c r="J110" s="239">
        <v>78</v>
      </c>
      <c r="K110" s="240" t="s">
        <v>209</v>
      </c>
      <c r="L110" s="241" t="s">
        <v>208</v>
      </c>
      <c r="M110" s="125">
        <v>214200</v>
      </c>
      <c r="N110" s="243">
        <v>120000</v>
      </c>
      <c r="O110" s="244">
        <f t="shared" si="67"/>
        <v>22800</v>
      </c>
      <c r="P110" s="245">
        <f t="shared" si="68"/>
        <v>142800</v>
      </c>
      <c r="Q110" s="125">
        <v>92820</v>
      </c>
      <c r="R110" s="125"/>
      <c r="S110" s="242">
        <f t="shared" si="70"/>
        <v>117810</v>
      </c>
      <c r="T110" s="53">
        <f t="shared" si="71"/>
        <v>112509.09090909091</v>
      </c>
      <c r="U110" s="52">
        <f t="shared" ref="U110:U113" si="100">ROUND(T110,0)</f>
        <v>112509</v>
      </c>
      <c r="V110" s="13"/>
      <c r="W110" s="76">
        <v>149226</v>
      </c>
      <c r="X110" s="76">
        <v>75199.67</v>
      </c>
      <c r="Y110" s="10"/>
      <c r="Z110" s="69"/>
      <c r="AA110" s="10"/>
      <c r="AB110" s="56">
        <f t="shared" ref="AB110:AB119" si="101">+ROUND(AVERAGE(P110,Q110),0)</f>
        <v>117810</v>
      </c>
      <c r="AC110" s="57">
        <f t="shared" si="95"/>
        <v>117810</v>
      </c>
      <c r="AD110" s="58">
        <f t="shared" si="96"/>
        <v>115129</v>
      </c>
      <c r="AE110" s="59">
        <f t="shared" si="97"/>
        <v>112509.09090909091</v>
      </c>
      <c r="AF110" s="60">
        <f t="shared" si="98"/>
        <v>92820</v>
      </c>
      <c r="AG110" s="61">
        <f t="shared" si="99"/>
        <v>35341.199999999997</v>
      </c>
      <c r="AH110" s="62">
        <f t="shared" si="93"/>
        <v>0.3</v>
      </c>
      <c r="AI110" s="78" t="str">
        <f t="shared" si="79"/>
        <v>MEDIA ARMONICA</v>
      </c>
    </row>
    <row r="111" spans="2:36" ht="16.5" customHeight="1">
      <c r="B111" s="337"/>
      <c r="C111" s="338"/>
      <c r="D111" s="338"/>
      <c r="E111" s="321">
        <v>79</v>
      </c>
      <c r="F111" s="238" t="s">
        <v>210</v>
      </c>
      <c r="G111" s="13"/>
      <c r="H111" s="13"/>
      <c r="I111" s="13"/>
      <c r="J111" s="239">
        <v>79</v>
      </c>
      <c r="K111" s="240" t="s">
        <v>211</v>
      </c>
      <c r="L111" s="241" t="s">
        <v>210</v>
      </c>
      <c r="M111" s="242">
        <v>418285</v>
      </c>
      <c r="N111" s="243">
        <v>407000</v>
      </c>
      <c r="O111" s="244">
        <f t="shared" si="67"/>
        <v>77330</v>
      </c>
      <c r="P111" s="245">
        <f t="shared" si="68"/>
        <v>484330</v>
      </c>
      <c r="Q111" s="242">
        <v>250614</v>
      </c>
      <c r="R111" s="242"/>
      <c r="S111" s="242">
        <f t="shared" si="70"/>
        <v>367472</v>
      </c>
      <c r="T111" s="53">
        <f t="shared" si="71"/>
        <v>330310.55051813473</v>
      </c>
      <c r="U111" s="52">
        <f t="shared" si="100"/>
        <v>330311</v>
      </c>
      <c r="V111" s="13"/>
      <c r="W111" s="13"/>
      <c r="X111" s="13"/>
      <c r="Y111" s="10"/>
      <c r="Z111" s="69"/>
      <c r="AA111" s="10"/>
      <c r="AB111" s="56">
        <f t="shared" si="101"/>
        <v>367472</v>
      </c>
      <c r="AC111" s="57">
        <f t="shared" si="95"/>
        <v>367472</v>
      </c>
      <c r="AD111" s="58">
        <f t="shared" si="96"/>
        <v>348396</v>
      </c>
      <c r="AE111" s="59">
        <f t="shared" si="97"/>
        <v>330310.55051813473</v>
      </c>
      <c r="AF111" s="60">
        <f t="shared" si="98"/>
        <v>250614</v>
      </c>
      <c r="AG111" s="61">
        <f t="shared" si="99"/>
        <v>165262.17000000001</v>
      </c>
      <c r="AH111" s="62">
        <f t="shared" si="93"/>
        <v>0.45</v>
      </c>
      <c r="AI111" s="78" t="str">
        <f t="shared" si="79"/>
        <v>MEDIA ARMONICA</v>
      </c>
    </row>
    <row r="112" spans="2:36" ht="16.5" customHeight="1">
      <c r="B112" s="337"/>
      <c r="C112" s="338"/>
      <c r="D112" s="338"/>
      <c r="E112" s="321">
        <v>80</v>
      </c>
      <c r="F112" s="238" t="s">
        <v>212</v>
      </c>
      <c r="G112" s="13"/>
      <c r="H112" s="13"/>
      <c r="I112" s="13"/>
      <c r="J112" s="239">
        <v>80</v>
      </c>
      <c r="K112" s="240" t="s">
        <v>213</v>
      </c>
      <c r="L112" s="241" t="s">
        <v>212</v>
      </c>
      <c r="M112" s="242">
        <v>3332000</v>
      </c>
      <c r="N112" s="243">
        <v>2500000</v>
      </c>
      <c r="O112" s="244">
        <f t="shared" si="67"/>
        <v>475000</v>
      </c>
      <c r="P112" s="245">
        <f t="shared" si="68"/>
        <v>2975000</v>
      </c>
      <c r="Q112" s="242">
        <v>3155880</v>
      </c>
      <c r="R112" s="242"/>
      <c r="S112" s="242">
        <f t="shared" si="70"/>
        <v>3065440</v>
      </c>
      <c r="T112" s="53">
        <f t="shared" si="71"/>
        <v>3062771.739130435</v>
      </c>
      <c r="U112" s="52">
        <f t="shared" si="100"/>
        <v>3062772</v>
      </c>
      <c r="V112" s="13"/>
      <c r="W112" s="13"/>
      <c r="X112" s="13"/>
      <c r="Y112" s="10"/>
      <c r="Z112" s="69"/>
      <c r="AA112" s="10"/>
      <c r="AB112" s="56">
        <f t="shared" si="101"/>
        <v>3065440</v>
      </c>
      <c r="AC112" s="57">
        <f t="shared" si="95"/>
        <v>3065440</v>
      </c>
      <c r="AD112" s="58">
        <f t="shared" si="96"/>
        <v>3064106</v>
      </c>
      <c r="AE112" s="59">
        <f t="shared" si="97"/>
        <v>3062771.739130435</v>
      </c>
      <c r="AF112" s="60">
        <f t="shared" si="98"/>
        <v>2975000</v>
      </c>
      <c r="AG112" s="61">
        <f t="shared" si="99"/>
        <v>127901.47</v>
      </c>
      <c r="AH112" s="62">
        <f t="shared" si="93"/>
        <v>0.04</v>
      </c>
      <c r="AI112" s="78" t="str">
        <f t="shared" si="79"/>
        <v>MEDIA ARMONICA</v>
      </c>
    </row>
    <row r="113" spans="2:36" ht="12" customHeight="1">
      <c r="B113" s="337"/>
      <c r="C113" s="338"/>
      <c r="D113" s="338"/>
      <c r="E113" s="321">
        <v>81</v>
      </c>
      <c r="F113" s="238" t="s">
        <v>214</v>
      </c>
      <c r="G113" s="13"/>
      <c r="H113" s="13"/>
      <c r="I113" s="13"/>
      <c r="J113" s="239">
        <v>81</v>
      </c>
      <c r="K113" s="240" t="s">
        <v>215</v>
      </c>
      <c r="L113" s="241" t="s">
        <v>214</v>
      </c>
      <c r="M113" s="242">
        <v>6986490</v>
      </c>
      <c r="N113" s="243">
        <v>2500000</v>
      </c>
      <c r="O113" s="244">
        <f t="shared" si="67"/>
        <v>475000</v>
      </c>
      <c r="P113" s="245">
        <f t="shared" si="68"/>
        <v>2975000</v>
      </c>
      <c r="Q113" s="242">
        <v>3239418</v>
      </c>
      <c r="R113" s="242"/>
      <c r="S113" s="242">
        <f t="shared" si="70"/>
        <v>3107209</v>
      </c>
      <c r="T113" s="53">
        <f t="shared" si="71"/>
        <v>3101583.6237601009</v>
      </c>
      <c r="U113" s="52">
        <f t="shared" si="100"/>
        <v>3101584</v>
      </c>
      <c r="V113" s="13"/>
      <c r="W113" s="13"/>
      <c r="X113" s="13"/>
      <c r="Y113" s="10"/>
      <c r="Z113" s="69"/>
      <c r="AA113" s="10"/>
      <c r="AB113" s="56">
        <f t="shared" si="101"/>
        <v>3107209</v>
      </c>
      <c r="AC113" s="57">
        <f t="shared" si="95"/>
        <v>3107209</v>
      </c>
      <c r="AD113" s="58">
        <f t="shared" si="96"/>
        <v>3104395</v>
      </c>
      <c r="AE113" s="59">
        <f t="shared" si="97"/>
        <v>3101583.6237601009</v>
      </c>
      <c r="AF113" s="60">
        <f t="shared" si="98"/>
        <v>2975000</v>
      </c>
      <c r="AG113" s="61">
        <f t="shared" si="99"/>
        <v>186971.76</v>
      </c>
      <c r="AH113" s="62">
        <f t="shared" si="93"/>
        <v>0.06</v>
      </c>
      <c r="AI113" s="78" t="str">
        <f t="shared" si="79"/>
        <v>MEDIA ARMONICA</v>
      </c>
    </row>
    <row r="114" spans="2:36" ht="14.25" customHeight="1">
      <c r="B114" s="337"/>
      <c r="C114" s="338"/>
      <c r="D114" s="338"/>
      <c r="E114" s="321">
        <v>82</v>
      </c>
      <c r="F114" s="273" t="s">
        <v>216</v>
      </c>
      <c r="G114" s="13"/>
      <c r="H114" s="13"/>
      <c r="I114" s="13"/>
      <c r="J114" s="239">
        <v>82</v>
      </c>
      <c r="K114" s="240" t="s">
        <v>217</v>
      </c>
      <c r="L114" s="241" t="s">
        <v>216</v>
      </c>
      <c r="M114" s="247">
        <v>5595975</v>
      </c>
      <c r="N114" s="274">
        <v>3785200</v>
      </c>
      <c r="O114" s="275">
        <f t="shared" si="67"/>
        <v>719188</v>
      </c>
      <c r="P114" s="250">
        <f t="shared" si="68"/>
        <v>4504388</v>
      </c>
      <c r="Q114" s="247">
        <v>2598960</v>
      </c>
      <c r="R114" s="125"/>
      <c r="S114" s="242">
        <f t="shared" si="70"/>
        <v>3551674</v>
      </c>
      <c r="T114" s="53">
        <f t="shared" si="71"/>
        <v>3296114.5185284456</v>
      </c>
      <c r="U114" s="100">
        <f>ROUND(T114,0)</f>
        <v>3296115</v>
      </c>
      <c r="V114" s="13" t="s">
        <v>207</v>
      </c>
      <c r="W114" s="76"/>
      <c r="X114" s="76"/>
      <c r="Y114" s="10"/>
      <c r="Z114" s="69"/>
      <c r="AA114" s="10"/>
      <c r="AB114" s="56">
        <f t="shared" si="101"/>
        <v>3551674</v>
      </c>
      <c r="AC114" s="57">
        <f t="shared" si="95"/>
        <v>3551674</v>
      </c>
      <c r="AD114" s="58">
        <f t="shared" si="96"/>
        <v>3421509</v>
      </c>
      <c r="AE114" s="59">
        <f t="shared" si="97"/>
        <v>3296114.5185284456</v>
      </c>
      <c r="AF114" s="60">
        <f t="shared" si="98"/>
        <v>2598960</v>
      </c>
      <c r="AG114" s="61">
        <f t="shared" si="99"/>
        <v>1347341.06</v>
      </c>
      <c r="AH114" s="62">
        <f t="shared" si="93"/>
        <v>0.38</v>
      </c>
      <c r="AI114" s="78" t="str">
        <f t="shared" si="79"/>
        <v>MEDIA ARMONICA</v>
      </c>
      <c r="AJ114" t="s">
        <v>218</v>
      </c>
    </row>
    <row r="115" spans="2:36" ht="14.25" customHeight="1">
      <c r="B115" s="337"/>
      <c r="C115" s="338"/>
      <c r="D115" s="338"/>
      <c r="E115" s="321">
        <v>83</v>
      </c>
      <c r="F115" s="273" t="s">
        <v>219</v>
      </c>
      <c r="G115" s="13"/>
      <c r="H115" s="13"/>
      <c r="I115" s="13"/>
      <c r="J115" s="239">
        <v>83</v>
      </c>
      <c r="K115" s="240" t="s">
        <v>220</v>
      </c>
      <c r="L115" s="241" t="s">
        <v>219</v>
      </c>
      <c r="M115" s="247">
        <v>1428000</v>
      </c>
      <c r="N115" s="274">
        <v>4500000</v>
      </c>
      <c r="O115" s="275">
        <f t="shared" si="67"/>
        <v>855000</v>
      </c>
      <c r="P115" s="250">
        <f t="shared" si="68"/>
        <v>5355000</v>
      </c>
      <c r="Q115" s="247">
        <v>569415</v>
      </c>
      <c r="R115" s="125"/>
      <c r="S115" s="248">
        <f t="shared" si="70"/>
        <v>2962208</v>
      </c>
      <c r="T115" s="84">
        <f t="shared" si="71"/>
        <v>1029373.3052124134</v>
      </c>
      <c r="U115" s="100">
        <f t="shared" ref="U115:U117" si="102">ROUND(S115,0)</f>
        <v>2962208</v>
      </c>
      <c r="V115" s="13" t="s">
        <v>207</v>
      </c>
      <c r="W115" s="76"/>
      <c r="X115" s="76"/>
      <c r="Y115" s="10"/>
      <c r="Z115" s="69"/>
      <c r="AA115" s="10"/>
      <c r="AB115" s="56">
        <f t="shared" si="101"/>
        <v>2962208</v>
      </c>
      <c r="AC115" s="57">
        <f t="shared" si="95"/>
        <v>2962208</v>
      </c>
      <c r="AD115" s="58">
        <f t="shared" si="96"/>
        <v>1746201</v>
      </c>
      <c r="AE115" s="59">
        <f t="shared" si="97"/>
        <v>1029373.3052124134</v>
      </c>
      <c r="AF115" s="60">
        <f t="shared" si="98"/>
        <v>569415</v>
      </c>
      <c r="AG115" s="61">
        <f t="shared" si="99"/>
        <v>3383919.61</v>
      </c>
      <c r="AH115" s="62">
        <f t="shared" si="93"/>
        <v>1.1399999999999999</v>
      </c>
      <c r="AI115" s="78" t="str">
        <f t="shared" si="79"/>
        <v xml:space="preserve">PROMEDIO  </v>
      </c>
      <c r="AJ115" t="s">
        <v>218</v>
      </c>
    </row>
    <row r="116" spans="2:36" ht="14.25" customHeight="1">
      <c r="B116" s="337"/>
      <c r="C116" s="338"/>
      <c r="D116" s="338"/>
      <c r="E116" s="321">
        <v>84</v>
      </c>
      <c r="F116" s="273" t="s">
        <v>221</v>
      </c>
      <c r="G116" s="13"/>
      <c r="H116" s="13"/>
      <c r="I116" s="13"/>
      <c r="J116" s="239">
        <v>84</v>
      </c>
      <c r="K116" s="240" t="s">
        <v>222</v>
      </c>
      <c r="L116" s="241" t="s">
        <v>221</v>
      </c>
      <c r="M116" s="247">
        <v>803250</v>
      </c>
      <c r="N116" s="274">
        <v>4500000</v>
      </c>
      <c r="O116" s="275">
        <f t="shared" si="67"/>
        <v>855000</v>
      </c>
      <c r="P116" s="250">
        <f t="shared" si="68"/>
        <v>5355000</v>
      </c>
      <c r="Q116" s="247">
        <v>569415</v>
      </c>
      <c r="R116" s="242"/>
      <c r="S116" s="248">
        <f t="shared" si="70"/>
        <v>2962208</v>
      </c>
      <c r="T116" s="84">
        <f t="shared" si="71"/>
        <v>1029373.3052124134</v>
      </c>
      <c r="U116" s="100">
        <f>ROUND(S116,0)</f>
        <v>2962208</v>
      </c>
      <c r="V116" s="13"/>
      <c r="W116" s="13"/>
      <c r="X116" s="13"/>
      <c r="Y116" s="10"/>
      <c r="Z116" s="69"/>
      <c r="AA116" s="10"/>
      <c r="AB116" s="56">
        <f t="shared" si="101"/>
        <v>2962208</v>
      </c>
      <c r="AC116" s="57">
        <f t="shared" si="95"/>
        <v>2962208</v>
      </c>
      <c r="AD116" s="58">
        <f t="shared" si="96"/>
        <v>1746201</v>
      </c>
      <c r="AE116" s="59">
        <f t="shared" si="97"/>
        <v>1029373.3052124134</v>
      </c>
      <c r="AF116" s="60">
        <f t="shared" si="98"/>
        <v>569415</v>
      </c>
      <c r="AG116" s="61">
        <f t="shared" si="99"/>
        <v>3383919.61</v>
      </c>
      <c r="AH116" s="62">
        <f t="shared" si="93"/>
        <v>1.1399999999999999</v>
      </c>
      <c r="AI116" s="78" t="str">
        <f t="shared" si="79"/>
        <v xml:space="preserve">PROMEDIO  </v>
      </c>
    </row>
    <row r="117" spans="2:36" ht="14.25" customHeight="1">
      <c r="B117" s="337"/>
      <c r="C117" s="338"/>
      <c r="D117" s="338"/>
      <c r="E117" s="321">
        <v>85</v>
      </c>
      <c r="F117" s="273" t="s">
        <v>223</v>
      </c>
      <c r="G117" s="13"/>
      <c r="H117" s="13"/>
      <c r="I117" s="13"/>
      <c r="J117" s="239">
        <v>85</v>
      </c>
      <c r="K117" s="240" t="s">
        <v>224</v>
      </c>
      <c r="L117" s="241" t="s">
        <v>223</v>
      </c>
      <c r="M117" s="247">
        <v>1428000</v>
      </c>
      <c r="N117" s="274">
        <v>4500000</v>
      </c>
      <c r="O117" s="275">
        <f t="shared" si="67"/>
        <v>855000</v>
      </c>
      <c r="P117" s="250">
        <f t="shared" si="68"/>
        <v>5355000</v>
      </c>
      <c r="Q117" s="247">
        <v>569415</v>
      </c>
      <c r="R117" s="125"/>
      <c r="S117" s="248">
        <f t="shared" si="70"/>
        <v>2962208</v>
      </c>
      <c r="T117" s="84">
        <f t="shared" si="71"/>
        <v>1029373.3052124134</v>
      </c>
      <c r="U117" s="100">
        <f t="shared" si="102"/>
        <v>2962208</v>
      </c>
      <c r="V117" s="13" t="s">
        <v>207</v>
      </c>
      <c r="W117" s="76"/>
      <c r="X117" s="76"/>
      <c r="Y117" s="10"/>
      <c r="Z117" s="69"/>
      <c r="AA117" s="10"/>
      <c r="AB117" s="56">
        <f t="shared" si="101"/>
        <v>2962208</v>
      </c>
      <c r="AC117" s="57">
        <f t="shared" si="95"/>
        <v>2962208</v>
      </c>
      <c r="AD117" s="58">
        <f t="shared" si="96"/>
        <v>1746201</v>
      </c>
      <c r="AE117" s="59">
        <f t="shared" si="97"/>
        <v>1029373.3052124134</v>
      </c>
      <c r="AF117" s="60">
        <f t="shared" si="98"/>
        <v>569415</v>
      </c>
      <c r="AG117" s="61">
        <f t="shared" si="99"/>
        <v>3383919.61</v>
      </c>
      <c r="AH117" s="62">
        <f t="shared" si="93"/>
        <v>1.1399999999999999</v>
      </c>
      <c r="AI117" s="78" t="str">
        <f t="shared" si="79"/>
        <v xml:space="preserve">PROMEDIO  </v>
      </c>
      <c r="AJ117" t="s">
        <v>218</v>
      </c>
    </row>
    <row r="118" spans="2:36" ht="14.25" customHeight="1">
      <c r="B118" s="337"/>
      <c r="C118" s="338"/>
      <c r="D118" s="338"/>
      <c r="E118" s="321">
        <v>86</v>
      </c>
      <c r="F118" s="238" t="s">
        <v>225</v>
      </c>
      <c r="G118" s="13"/>
      <c r="H118" s="13"/>
      <c r="I118" s="13"/>
      <c r="J118" s="239">
        <v>86</v>
      </c>
      <c r="K118" s="240" t="s">
        <v>226</v>
      </c>
      <c r="L118" s="241" t="s">
        <v>225</v>
      </c>
      <c r="M118" s="242">
        <v>3708040</v>
      </c>
      <c r="N118" s="243">
        <v>3223000</v>
      </c>
      <c r="O118" s="244">
        <f t="shared" si="67"/>
        <v>612370</v>
      </c>
      <c r="P118" s="245">
        <f t="shared" si="68"/>
        <v>3835370</v>
      </c>
      <c r="Q118" s="242">
        <v>3044496</v>
      </c>
      <c r="R118" s="242"/>
      <c r="S118" s="242">
        <f t="shared" si="70"/>
        <v>3439933</v>
      </c>
      <c r="T118" s="53">
        <f t="shared" si="71"/>
        <v>3394475.5969142416</v>
      </c>
      <c r="U118" s="52">
        <f>ROUND(T118,0)</f>
        <v>3394476</v>
      </c>
      <c r="V118" s="13"/>
      <c r="W118" s="13"/>
      <c r="X118" s="13"/>
      <c r="Y118" s="10"/>
      <c r="Z118" s="69"/>
      <c r="AA118" s="10"/>
      <c r="AB118" s="56">
        <f t="shared" si="101"/>
        <v>3439933</v>
      </c>
      <c r="AC118" s="57">
        <f t="shared" si="95"/>
        <v>3439933</v>
      </c>
      <c r="AD118" s="58">
        <f t="shared" si="96"/>
        <v>3417129</v>
      </c>
      <c r="AE118" s="59">
        <f t="shared" si="97"/>
        <v>3394475.5969142416</v>
      </c>
      <c r="AF118" s="60">
        <f t="shared" si="98"/>
        <v>3044496</v>
      </c>
      <c r="AG118" s="61">
        <f t="shared" si="99"/>
        <v>559232.37</v>
      </c>
      <c r="AH118" s="62">
        <f t="shared" si="93"/>
        <v>0.16</v>
      </c>
      <c r="AI118" s="78" t="str">
        <f t="shared" si="79"/>
        <v>MEDIA ARMONICA</v>
      </c>
    </row>
    <row r="119" spans="2:36" ht="14.25" customHeight="1">
      <c r="B119" s="337"/>
      <c r="C119" s="338"/>
      <c r="D119" s="338"/>
      <c r="E119" s="321">
        <v>87</v>
      </c>
      <c r="F119" s="238" t="s">
        <v>227</v>
      </c>
      <c r="G119" s="13"/>
      <c r="H119" s="13"/>
      <c r="I119" s="13"/>
      <c r="J119" s="239">
        <v>87</v>
      </c>
      <c r="K119" s="240" t="s">
        <v>228</v>
      </c>
      <c r="L119" s="241" t="s">
        <v>227</v>
      </c>
      <c r="M119" s="242">
        <v>1175720</v>
      </c>
      <c r="N119" s="243">
        <v>1210000</v>
      </c>
      <c r="O119" s="244">
        <f t="shared" si="67"/>
        <v>229900</v>
      </c>
      <c r="P119" s="245">
        <f t="shared" si="68"/>
        <v>1439900</v>
      </c>
      <c r="Q119" s="242">
        <v>965328</v>
      </c>
      <c r="R119" s="242"/>
      <c r="S119" s="242">
        <f t="shared" si="70"/>
        <v>1202614</v>
      </c>
      <c r="T119" s="53">
        <f t="shared" si="71"/>
        <v>1155795.4482485652</v>
      </c>
      <c r="U119" s="52">
        <f t="shared" ref="U119" si="103">ROUND(T119,0)</f>
        <v>1155795</v>
      </c>
      <c r="V119" s="13"/>
      <c r="W119" s="13"/>
      <c r="X119" s="13"/>
      <c r="Y119" s="10"/>
      <c r="Z119" s="69"/>
      <c r="AA119" s="10"/>
      <c r="AB119" s="56">
        <f t="shared" si="101"/>
        <v>1202614</v>
      </c>
      <c r="AC119" s="57">
        <f t="shared" si="95"/>
        <v>1202614</v>
      </c>
      <c r="AD119" s="58">
        <f t="shared" si="96"/>
        <v>1178972</v>
      </c>
      <c r="AE119" s="59">
        <f t="shared" si="97"/>
        <v>1155795.4482485652</v>
      </c>
      <c r="AF119" s="60">
        <f t="shared" si="98"/>
        <v>965328</v>
      </c>
      <c r="AG119" s="61">
        <f t="shared" si="99"/>
        <v>335573.08</v>
      </c>
      <c r="AH119" s="62">
        <f t="shared" si="93"/>
        <v>0.28000000000000003</v>
      </c>
      <c r="AI119" s="78" t="str">
        <f t="shared" si="79"/>
        <v>MEDIA ARMONICA</v>
      </c>
    </row>
    <row r="120" spans="2:36" ht="25.5" hidden="1" customHeight="1">
      <c r="B120" s="346" t="s">
        <v>0</v>
      </c>
      <c r="C120" s="14" t="s">
        <v>1</v>
      </c>
      <c r="D120" s="352" t="s">
        <v>2</v>
      </c>
      <c r="E120" s="322"/>
      <c r="F120" s="354" t="s">
        <v>3</v>
      </c>
      <c r="G120" s="4"/>
      <c r="H120" s="4"/>
      <c r="I120" s="4"/>
      <c r="J120" s="4"/>
      <c r="K120" s="4"/>
      <c r="L120" s="256"/>
      <c r="M120" s="4"/>
      <c r="N120" s="4"/>
      <c r="O120" s="4"/>
      <c r="P120" s="257"/>
      <c r="Q120" s="4"/>
      <c r="R120" s="4"/>
      <c r="S120" s="4"/>
    </row>
    <row r="121" spans="2:36" ht="25.5" hidden="1" customHeight="1">
      <c r="B121" s="346"/>
      <c r="C121" s="14" t="s">
        <v>54</v>
      </c>
      <c r="D121" s="352"/>
      <c r="E121" s="322"/>
      <c r="F121" s="354"/>
      <c r="G121" s="4"/>
      <c r="H121" s="4"/>
      <c r="I121" s="4"/>
      <c r="J121" s="4"/>
      <c r="K121" s="4"/>
      <c r="L121" s="256"/>
      <c r="M121" s="4"/>
      <c r="N121" s="4"/>
      <c r="O121" s="4"/>
      <c r="P121" s="257"/>
      <c r="Q121" s="4"/>
      <c r="R121" s="4"/>
      <c r="S121" s="4"/>
    </row>
    <row r="122" spans="2:36" ht="25.5" hidden="1" customHeight="1">
      <c r="B122" s="346"/>
      <c r="C122" s="14" t="s">
        <v>55</v>
      </c>
      <c r="D122" s="352"/>
      <c r="E122" s="322"/>
      <c r="F122" s="354"/>
      <c r="G122" s="4"/>
      <c r="H122" s="4"/>
      <c r="I122" s="4"/>
      <c r="J122" s="4"/>
      <c r="K122" s="4"/>
      <c r="L122" s="256"/>
      <c r="M122" s="4"/>
      <c r="N122" s="4"/>
      <c r="O122" s="4"/>
      <c r="P122" s="257"/>
      <c r="Q122" s="4"/>
      <c r="R122" s="4"/>
      <c r="S122" s="4"/>
    </row>
    <row r="123" spans="2:36" ht="25.5" customHeight="1">
      <c r="B123" s="337">
        <v>10450973.609999999</v>
      </c>
      <c r="C123" s="338" t="s">
        <v>229</v>
      </c>
      <c r="D123" s="338">
        <v>10</v>
      </c>
      <c r="E123" s="325"/>
      <c r="F123" s="232" t="s">
        <v>230</v>
      </c>
      <c r="G123" s="109"/>
      <c r="H123" s="109"/>
      <c r="I123" s="109"/>
      <c r="J123" s="109"/>
      <c r="K123" s="109"/>
      <c r="L123" s="277"/>
      <c r="M123" s="109"/>
      <c r="N123" s="109"/>
      <c r="O123" s="109"/>
      <c r="P123" s="278"/>
      <c r="Q123" s="109"/>
      <c r="R123" s="109"/>
      <c r="S123" s="109"/>
      <c r="T123" s="106"/>
      <c r="U123" s="106"/>
      <c r="V123" s="109"/>
      <c r="W123" s="109"/>
      <c r="X123" s="109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</row>
    <row r="124" spans="2:36" ht="25.5" customHeight="1">
      <c r="B124" s="337"/>
      <c r="C124" s="338"/>
      <c r="D124" s="338"/>
      <c r="E124" s="321"/>
      <c r="F124" s="235" t="s">
        <v>6</v>
      </c>
      <c r="G124" s="13"/>
      <c r="H124" s="13"/>
      <c r="I124" s="13"/>
      <c r="J124" s="13"/>
      <c r="K124" s="13"/>
      <c r="L124" s="236"/>
      <c r="M124" s="13"/>
      <c r="N124" s="13"/>
      <c r="O124" s="13"/>
      <c r="P124" s="237"/>
      <c r="Q124" s="13"/>
      <c r="R124" s="13"/>
      <c r="S124" s="13"/>
      <c r="T124" s="10"/>
      <c r="U124" s="10"/>
      <c r="V124" s="13"/>
      <c r="W124" s="13"/>
      <c r="X124" s="1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</row>
    <row r="125" spans="2:36" ht="17.25" customHeight="1">
      <c r="B125" s="337"/>
      <c r="C125" s="338"/>
      <c r="D125" s="338"/>
      <c r="E125" s="321">
        <v>88</v>
      </c>
      <c r="F125" s="238" t="s">
        <v>231</v>
      </c>
      <c r="G125" s="13"/>
      <c r="H125" s="13"/>
      <c r="I125" s="13"/>
      <c r="J125" s="239">
        <v>88</v>
      </c>
      <c r="K125" s="240" t="s">
        <v>232</v>
      </c>
      <c r="L125" s="241" t="s">
        <v>231</v>
      </c>
      <c r="M125" s="242">
        <v>220150</v>
      </c>
      <c r="N125" s="243">
        <v>192800</v>
      </c>
      <c r="O125" s="244">
        <f t="shared" ref="O125:O129" si="104">N125*19%</f>
        <v>36632</v>
      </c>
      <c r="P125" s="245">
        <f t="shared" ref="P125:P129" si="105">N125+O125</f>
        <v>229432</v>
      </c>
      <c r="Q125" s="242">
        <v>186532.5</v>
      </c>
      <c r="R125" s="242">
        <f>(Z125*5.1%)+Z125</f>
        <v>234879.58199999999</v>
      </c>
      <c r="S125" s="246">
        <f t="shared" ref="S125:S129" si="106">AB125</f>
        <v>216948</v>
      </c>
      <c r="T125" s="53">
        <f t="shared" ref="T125:T129" si="107">AE125</f>
        <v>214637.00228333625</v>
      </c>
      <c r="U125" s="52">
        <f>ROUND(T125,0)</f>
        <v>214637</v>
      </c>
      <c r="V125" s="13"/>
      <c r="W125" s="13"/>
      <c r="X125" s="13"/>
      <c r="Y125" s="10"/>
      <c r="Z125" s="54">
        <v>223482</v>
      </c>
      <c r="AA125" s="55">
        <v>112890.54000000001</v>
      </c>
      <c r="AB125" s="56">
        <f t="shared" ref="AB125:AB128" si="108">+ROUND(AVERAGE(P125,Q125,R125),0)</f>
        <v>216948</v>
      </c>
      <c r="AC125" s="57">
        <f t="shared" ref="AC125:AC128" si="109">+ROUND(MEDIAN(P125,Q125,R125),0)</f>
        <v>229432</v>
      </c>
      <c r="AD125" s="58">
        <f t="shared" ref="AD125:AD128" si="110">+ROUND(GEOMEAN(P125,Q125,R125),0)</f>
        <v>215816</v>
      </c>
      <c r="AE125" s="59">
        <f t="shared" ref="AE125:AE128" si="111">HARMEAN(P125,Q125,R125)</f>
        <v>214637.00228333625</v>
      </c>
      <c r="AF125" s="60">
        <f t="shared" ref="AF125:AF128" si="112">+ROUND(MIN(P125,Q125,R125),0)</f>
        <v>186533</v>
      </c>
      <c r="AG125" s="61">
        <f t="shared" ref="AG125:AG128" si="113">+ROUND(_xlfn.STDEV.S(P125,Q125,R125),2)</f>
        <v>26481.07</v>
      </c>
      <c r="AH125" s="62">
        <f t="shared" ref="AH125:AH129" si="114">+ROUND(AG125/AB125,2)</f>
        <v>0.12</v>
      </c>
      <c r="AI125" s="63" t="str">
        <f t="shared" ref="AI125:AI129" si="115">IF(AND(AH125&lt;=50%),"MEDIA ARMONICA","PROMEDIO  ")</f>
        <v>MEDIA ARMONICA</v>
      </c>
    </row>
    <row r="126" spans="2:36" ht="17.25" customHeight="1">
      <c r="B126" s="337"/>
      <c r="C126" s="338"/>
      <c r="D126" s="338"/>
      <c r="E126" s="321">
        <v>89</v>
      </c>
      <c r="F126" s="238" t="s">
        <v>233</v>
      </c>
      <c r="G126" s="13"/>
      <c r="H126" s="13"/>
      <c r="I126" s="13"/>
      <c r="J126" s="239">
        <v>89</v>
      </c>
      <c r="K126" s="240" t="s">
        <v>234</v>
      </c>
      <c r="L126" s="241" t="s">
        <v>233</v>
      </c>
      <c r="M126" s="242">
        <v>41650</v>
      </c>
      <c r="N126" s="243">
        <v>45000</v>
      </c>
      <c r="O126" s="244">
        <f t="shared" si="104"/>
        <v>8550</v>
      </c>
      <c r="P126" s="245">
        <f t="shared" si="105"/>
        <v>53550</v>
      </c>
      <c r="Q126" s="242">
        <v>19635</v>
      </c>
      <c r="R126" s="242">
        <f t="shared" ref="R126" si="116">(Z126*5.1%)+Z126</f>
        <v>32205.793000000001</v>
      </c>
      <c r="S126" s="246">
        <f t="shared" si="106"/>
        <v>35130</v>
      </c>
      <c r="T126" s="53">
        <f t="shared" si="107"/>
        <v>29805.10043269919</v>
      </c>
      <c r="U126" s="52">
        <f t="shared" ref="U126:U128" si="117">ROUND(T126,0)</f>
        <v>29805</v>
      </c>
      <c r="V126" s="13"/>
      <c r="W126" s="13"/>
      <c r="X126" s="13"/>
      <c r="Y126" s="10"/>
      <c r="Z126" s="54">
        <v>30643</v>
      </c>
      <c r="AA126" s="55">
        <v>15525.93</v>
      </c>
      <c r="AB126" s="56">
        <f t="shared" si="108"/>
        <v>35130</v>
      </c>
      <c r="AC126" s="57">
        <f t="shared" si="109"/>
        <v>32206</v>
      </c>
      <c r="AD126" s="58">
        <f t="shared" si="110"/>
        <v>32353</v>
      </c>
      <c r="AE126" s="59">
        <f t="shared" si="111"/>
        <v>29805.10043269919</v>
      </c>
      <c r="AF126" s="60">
        <f t="shared" si="112"/>
        <v>19635</v>
      </c>
      <c r="AG126" s="61">
        <f t="shared" si="113"/>
        <v>17145.59</v>
      </c>
      <c r="AH126" s="62">
        <f t="shared" si="114"/>
        <v>0.49</v>
      </c>
      <c r="AI126" s="63" t="str">
        <f t="shared" si="115"/>
        <v>MEDIA ARMONICA</v>
      </c>
    </row>
    <row r="127" spans="2:36" ht="17.25" customHeight="1">
      <c r="B127" s="337"/>
      <c r="C127" s="338"/>
      <c r="D127" s="338"/>
      <c r="E127" s="321">
        <v>90</v>
      </c>
      <c r="F127" s="238" t="s">
        <v>235</v>
      </c>
      <c r="G127" s="13"/>
      <c r="H127" s="13"/>
      <c r="I127" s="13"/>
      <c r="J127" s="239">
        <v>90</v>
      </c>
      <c r="K127" s="240" t="s">
        <v>236</v>
      </c>
      <c r="L127" s="241" t="s">
        <v>235</v>
      </c>
      <c r="M127" s="242">
        <v>74970</v>
      </c>
      <c r="N127" s="243">
        <v>56000</v>
      </c>
      <c r="O127" s="244">
        <f t="shared" si="104"/>
        <v>10640</v>
      </c>
      <c r="P127" s="245">
        <f t="shared" si="105"/>
        <v>66640</v>
      </c>
      <c r="Q127" s="242">
        <v>117810</v>
      </c>
      <c r="R127" s="242">
        <f>(Z127*5.1%)+Z127</f>
        <v>78418.263000000006</v>
      </c>
      <c r="S127" s="246">
        <f t="shared" si="106"/>
        <v>87623</v>
      </c>
      <c r="T127" s="53">
        <f t="shared" si="107"/>
        <v>82766.891303915327</v>
      </c>
      <c r="U127" s="52">
        <f t="shared" si="117"/>
        <v>82767</v>
      </c>
      <c r="V127" s="13"/>
      <c r="W127" s="13"/>
      <c r="X127" s="13"/>
      <c r="Y127" s="10"/>
      <c r="Z127" s="54">
        <v>74613</v>
      </c>
      <c r="AA127" s="55">
        <v>38122.839999999997</v>
      </c>
      <c r="AB127" s="56">
        <f t="shared" si="108"/>
        <v>87623</v>
      </c>
      <c r="AC127" s="57">
        <f t="shared" si="109"/>
        <v>78418</v>
      </c>
      <c r="AD127" s="58">
        <f t="shared" si="110"/>
        <v>85070</v>
      </c>
      <c r="AE127" s="59">
        <f t="shared" si="111"/>
        <v>82766.891303915327</v>
      </c>
      <c r="AF127" s="60">
        <f t="shared" si="112"/>
        <v>66640</v>
      </c>
      <c r="AG127" s="61">
        <f t="shared" si="113"/>
        <v>26798.03</v>
      </c>
      <c r="AH127" s="62">
        <f t="shared" si="114"/>
        <v>0.31</v>
      </c>
      <c r="AI127" s="63" t="str">
        <f t="shared" si="115"/>
        <v>MEDIA ARMONICA</v>
      </c>
    </row>
    <row r="128" spans="2:36" ht="17.25" customHeight="1">
      <c r="B128" s="337"/>
      <c r="C128" s="338"/>
      <c r="D128" s="338"/>
      <c r="E128" s="321">
        <v>91</v>
      </c>
      <c r="F128" s="238" t="s">
        <v>237</v>
      </c>
      <c r="G128" s="13"/>
      <c r="H128" s="13"/>
      <c r="I128" s="13"/>
      <c r="J128" s="239">
        <v>91</v>
      </c>
      <c r="K128" s="240" t="s">
        <v>238</v>
      </c>
      <c r="L128" s="241" t="s">
        <v>237</v>
      </c>
      <c r="M128" s="242">
        <v>6902000</v>
      </c>
      <c r="N128" s="243">
        <v>5200000</v>
      </c>
      <c r="O128" s="244">
        <f t="shared" si="104"/>
        <v>988000</v>
      </c>
      <c r="P128" s="250">
        <f t="shared" si="105"/>
        <v>6188000</v>
      </c>
      <c r="Q128" s="247">
        <v>3730650</v>
      </c>
      <c r="R128" s="247">
        <f>(Z128*5.1%)+Z128</f>
        <v>5684386.0499999998</v>
      </c>
      <c r="S128" s="246">
        <f t="shared" si="106"/>
        <v>5201012</v>
      </c>
      <c r="T128" s="53">
        <f t="shared" si="107"/>
        <v>4953982.4562965343</v>
      </c>
      <c r="U128" s="52">
        <f t="shared" si="117"/>
        <v>4953982</v>
      </c>
      <c r="V128" s="13"/>
      <c r="W128" s="13"/>
      <c r="X128" s="13"/>
      <c r="Y128" s="10"/>
      <c r="Z128" s="54">
        <v>5408550</v>
      </c>
      <c r="AA128" s="55">
        <v>2745834.56</v>
      </c>
      <c r="AB128" s="56">
        <f t="shared" si="108"/>
        <v>5201012</v>
      </c>
      <c r="AC128" s="57">
        <f t="shared" si="109"/>
        <v>5684386</v>
      </c>
      <c r="AD128" s="58">
        <f t="shared" si="110"/>
        <v>5081666</v>
      </c>
      <c r="AE128" s="59">
        <f t="shared" si="111"/>
        <v>4953982.4562965343</v>
      </c>
      <c r="AF128" s="60">
        <f t="shared" si="112"/>
        <v>3730650</v>
      </c>
      <c r="AG128" s="61">
        <f t="shared" si="113"/>
        <v>1298029.31</v>
      </c>
      <c r="AH128" s="62">
        <f t="shared" si="114"/>
        <v>0.25</v>
      </c>
      <c r="AI128" s="63" t="str">
        <f t="shared" si="115"/>
        <v>MEDIA ARMONICA</v>
      </c>
    </row>
    <row r="129" spans="2:36" ht="17.25" customHeight="1" thickBot="1">
      <c r="B129" s="337"/>
      <c r="C129" s="338"/>
      <c r="D129" s="338"/>
      <c r="E129" s="321">
        <v>92</v>
      </c>
      <c r="F129" s="238" t="s">
        <v>239</v>
      </c>
      <c r="G129" s="13"/>
      <c r="H129" s="13"/>
      <c r="I129" s="13"/>
      <c r="J129" s="239">
        <v>92</v>
      </c>
      <c r="K129" s="240" t="s">
        <v>240</v>
      </c>
      <c r="L129" s="241" t="s">
        <v>239</v>
      </c>
      <c r="M129" s="125">
        <v>294525</v>
      </c>
      <c r="N129" s="243">
        <v>132000</v>
      </c>
      <c r="O129" s="244">
        <f t="shared" si="104"/>
        <v>25080</v>
      </c>
      <c r="P129" s="245">
        <f t="shared" si="105"/>
        <v>157080</v>
      </c>
      <c r="Q129" s="125">
        <v>73234.98</v>
      </c>
      <c r="R129" s="125"/>
      <c r="S129" s="248">
        <f t="shared" si="106"/>
        <v>115157</v>
      </c>
      <c r="T129" s="52">
        <f t="shared" si="107"/>
        <v>99895.809281706286</v>
      </c>
      <c r="U129" s="52">
        <f t="shared" ref="U129" si="118">ROUND(S129,0)</f>
        <v>115157</v>
      </c>
      <c r="V129" s="13" t="s">
        <v>241</v>
      </c>
      <c r="W129" s="76">
        <v>56072</v>
      </c>
      <c r="X129" s="76" t="s">
        <v>242</v>
      </c>
      <c r="Y129" s="10"/>
      <c r="Z129" s="69"/>
      <c r="AA129" s="10"/>
      <c r="AB129" s="56">
        <f t="shared" ref="AB129" si="119">+ROUND(AVERAGE(P129,Q129),0)</f>
        <v>115157</v>
      </c>
      <c r="AC129" s="57">
        <f t="shared" ref="AC129" si="120">+ROUND(MEDIAN(P129,Q129),0)</f>
        <v>115157</v>
      </c>
      <c r="AD129" s="58">
        <f t="shared" ref="AD129" si="121">+ROUND(GEOMEAN(P129,Q129),0)</f>
        <v>107256</v>
      </c>
      <c r="AE129" s="59">
        <f t="shared" ref="AE129" si="122">HARMEAN(P129,Q129)</f>
        <v>99895.809281706286</v>
      </c>
      <c r="AF129" s="60">
        <f t="shared" ref="AF129" si="123">+ROUND(MIN(P129,Q129),0)</f>
        <v>73235</v>
      </c>
      <c r="AG129" s="61">
        <f t="shared" ref="AG129" si="124">+ROUND(_xlfn.STDEV.S(P129,Q129),2)</f>
        <v>59287.38</v>
      </c>
      <c r="AH129" s="62">
        <f t="shared" si="114"/>
        <v>0.51</v>
      </c>
      <c r="AI129" s="78" t="str">
        <f t="shared" si="115"/>
        <v xml:space="preserve">PROMEDIO  </v>
      </c>
    </row>
    <row r="130" spans="2:36" ht="25.5" hidden="1" customHeight="1">
      <c r="B130" s="346" t="s">
        <v>0</v>
      </c>
      <c r="C130" s="14" t="s">
        <v>1</v>
      </c>
      <c r="D130" s="352" t="s">
        <v>2</v>
      </c>
      <c r="E130" s="322"/>
      <c r="F130" s="354" t="s">
        <v>3</v>
      </c>
      <c r="G130" s="4"/>
      <c r="H130" s="4"/>
      <c r="I130" s="4"/>
      <c r="J130" s="4"/>
      <c r="K130" s="4"/>
      <c r="L130" s="256"/>
      <c r="M130" s="4"/>
      <c r="N130" s="4"/>
      <c r="O130" s="4"/>
      <c r="P130" s="257"/>
      <c r="Q130" s="4"/>
      <c r="R130" s="4"/>
      <c r="S130" s="4"/>
    </row>
    <row r="131" spans="2:36" ht="25.5" hidden="1" customHeight="1">
      <c r="B131" s="346"/>
      <c r="C131" s="14" t="s">
        <v>54</v>
      </c>
      <c r="D131" s="352"/>
      <c r="E131" s="322"/>
      <c r="F131" s="354"/>
      <c r="G131" s="4"/>
      <c r="H131" s="4"/>
      <c r="I131" s="4"/>
      <c r="J131" s="4"/>
      <c r="K131" s="4"/>
      <c r="L131" s="256"/>
      <c r="M131" s="4"/>
      <c r="N131" s="4"/>
      <c r="O131" s="4"/>
      <c r="P131" s="257"/>
      <c r="Q131" s="4"/>
      <c r="R131" s="4"/>
      <c r="S131" s="4"/>
    </row>
    <row r="132" spans="2:36" ht="25.5" hidden="1" customHeight="1" thickBot="1">
      <c r="B132" s="351"/>
      <c r="C132" s="90" t="s">
        <v>55</v>
      </c>
      <c r="D132" s="353"/>
      <c r="E132" s="322"/>
      <c r="F132" s="354"/>
      <c r="G132" s="4"/>
      <c r="H132" s="4"/>
      <c r="I132" s="4"/>
      <c r="J132" s="4"/>
      <c r="K132" s="4"/>
      <c r="L132" s="256"/>
      <c r="M132" s="4"/>
      <c r="N132" s="4"/>
      <c r="O132" s="4"/>
      <c r="P132" s="257"/>
      <c r="Q132" s="4"/>
      <c r="R132" s="4"/>
      <c r="S132" s="4"/>
    </row>
    <row r="133" spans="2:36" ht="25.5" customHeight="1">
      <c r="B133" s="364">
        <v>42099300.840000004</v>
      </c>
      <c r="C133" s="367" t="s">
        <v>243</v>
      </c>
      <c r="D133" s="361">
        <v>10</v>
      </c>
      <c r="E133" s="325"/>
      <c r="F133" s="232" t="s">
        <v>244</v>
      </c>
      <c r="G133" s="109"/>
      <c r="H133" s="109"/>
      <c r="I133" s="109"/>
      <c r="J133" s="109"/>
      <c r="K133" s="109"/>
      <c r="L133" s="277"/>
      <c r="M133" s="109"/>
      <c r="N133" s="109"/>
      <c r="O133" s="109"/>
      <c r="P133" s="278"/>
      <c r="Q133" s="109"/>
      <c r="R133" s="109"/>
      <c r="S133" s="109"/>
      <c r="T133" s="106"/>
      <c r="U133" s="106"/>
      <c r="V133" s="109"/>
      <c r="W133" s="109"/>
      <c r="X133" s="109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</row>
    <row r="134" spans="2:36" ht="25.5" customHeight="1">
      <c r="B134" s="365"/>
      <c r="C134" s="368"/>
      <c r="D134" s="362"/>
      <c r="E134" s="321"/>
      <c r="F134" s="235" t="s">
        <v>6</v>
      </c>
      <c r="G134" s="13"/>
      <c r="H134" s="13"/>
      <c r="I134" s="13"/>
      <c r="J134" s="13"/>
      <c r="K134" s="13"/>
      <c r="L134" s="236"/>
      <c r="M134" s="13"/>
      <c r="N134" s="13"/>
      <c r="O134" s="13"/>
      <c r="P134" s="237"/>
      <c r="Q134" s="13"/>
      <c r="R134" s="13"/>
      <c r="S134" s="13"/>
      <c r="T134" s="10"/>
      <c r="U134" s="10"/>
      <c r="V134" s="13"/>
      <c r="W134" s="13"/>
      <c r="X134" s="1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</row>
    <row r="135" spans="2:36" ht="17.25" customHeight="1">
      <c r="B135" s="365"/>
      <c r="C135" s="368"/>
      <c r="D135" s="362"/>
      <c r="E135" s="321">
        <v>93</v>
      </c>
      <c r="F135" s="238" t="s">
        <v>245</v>
      </c>
      <c r="G135" s="13"/>
      <c r="H135" s="13"/>
      <c r="I135" s="13"/>
      <c r="J135" s="239">
        <v>93</v>
      </c>
      <c r="K135" s="279" t="s">
        <v>246</v>
      </c>
      <c r="L135" s="241" t="s">
        <v>245</v>
      </c>
      <c r="M135" s="242">
        <v>261800</v>
      </c>
      <c r="N135" s="243">
        <v>65000</v>
      </c>
      <c r="O135" s="244">
        <f t="shared" ref="O135:O175" si="125">N135*19%</f>
        <v>12350</v>
      </c>
      <c r="P135" s="245">
        <f t="shared" ref="P135:P175" si="126">N135+O135</f>
        <v>77350</v>
      </c>
      <c r="Q135" s="242">
        <v>215788.65</v>
      </c>
      <c r="R135" s="242">
        <f>(Z135*5.1%)+Z135</f>
        <v>191355.57</v>
      </c>
      <c r="S135" s="246">
        <f t="shared" ref="S135:S175" si="127">AB135</f>
        <v>161498</v>
      </c>
      <c r="T135" s="53">
        <f t="shared" ref="T135:T175" si="128">AE135</f>
        <v>131646.5851866515</v>
      </c>
      <c r="U135" s="52">
        <f>ROUND(T135,0)</f>
        <v>131647</v>
      </c>
      <c r="V135" s="13"/>
      <c r="W135" s="13">
        <v>208746</v>
      </c>
      <c r="X135" s="13" t="s">
        <v>247</v>
      </c>
      <c r="Y135" s="10"/>
      <c r="Z135" s="54">
        <v>182070</v>
      </c>
      <c r="AA135" s="55">
        <v>91597.87</v>
      </c>
      <c r="AB135" s="56">
        <f>+ROUND(AVERAGE(P135,Q135,R135),0)</f>
        <v>161498</v>
      </c>
      <c r="AC135" s="57">
        <f t="shared" ref="AC135:AC146" si="129">+ROUND(MEDIAN(P135,Q135,R135),0)</f>
        <v>191356</v>
      </c>
      <c r="AD135" s="58">
        <f t="shared" ref="AD135:AD146" si="130">+ROUND(GEOMEAN(P135,Q135,R135),0)</f>
        <v>147269</v>
      </c>
      <c r="AE135" s="59">
        <f t="shared" ref="AE135:AE146" si="131">HARMEAN(P135,Q135,R135)</f>
        <v>131646.5851866515</v>
      </c>
      <c r="AF135" s="60">
        <f t="shared" ref="AF135:AF146" si="132">+ROUND(MIN(P135,Q135,R135),0)</f>
        <v>77350</v>
      </c>
      <c r="AG135" s="61">
        <f t="shared" ref="AG135:AG146" si="133">+ROUND(_xlfn.STDEV.S(P135,Q135,R135),2)</f>
        <v>73891.25</v>
      </c>
      <c r="AH135" s="62">
        <f t="shared" ref="AH135:AH175" si="134">+ROUND(AG135/AB135,2)</f>
        <v>0.46</v>
      </c>
      <c r="AI135" s="63" t="str">
        <f t="shared" ref="AI135:AI175" si="135">IF(AND(AH135&lt;=50%),"MEDIA ARMONICA","PROMEDIO  ")</f>
        <v>MEDIA ARMONICA</v>
      </c>
      <c r="AJ135" s="72"/>
    </row>
    <row r="136" spans="2:36" ht="17.25" customHeight="1">
      <c r="B136" s="365"/>
      <c r="C136" s="368"/>
      <c r="D136" s="362"/>
      <c r="E136" s="321">
        <v>94</v>
      </c>
      <c r="F136" s="238" t="s">
        <v>248</v>
      </c>
      <c r="G136" s="13"/>
      <c r="H136" s="13"/>
      <c r="I136" s="13"/>
      <c r="J136" s="239">
        <v>94</v>
      </c>
      <c r="K136" s="279" t="s">
        <v>249</v>
      </c>
      <c r="L136" s="241" t="s">
        <v>248</v>
      </c>
      <c r="M136" s="125">
        <v>77350</v>
      </c>
      <c r="N136" s="243">
        <v>45000</v>
      </c>
      <c r="O136" s="244">
        <f t="shared" si="125"/>
        <v>8550</v>
      </c>
      <c r="P136" s="245">
        <f t="shared" si="126"/>
        <v>53550</v>
      </c>
      <c r="Q136" s="125">
        <v>115846.5</v>
      </c>
      <c r="R136" s="242">
        <f t="shared" ref="R136:R170" si="136">(Z136*5.1%)+Z136</f>
        <v>64410.535000000003</v>
      </c>
      <c r="S136" s="246">
        <f t="shared" si="127"/>
        <v>77936</v>
      </c>
      <c r="T136" s="53">
        <f t="shared" si="128"/>
        <v>70041.648074432087</v>
      </c>
      <c r="U136" s="52">
        <f t="shared" ref="U136:U137" si="137">ROUND(T136,0)</f>
        <v>70042</v>
      </c>
      <c r="V136" s="13" t="s">
        <v>250</v>
      </c>
      <c r="W136" s="76">
        <v>23279</v>
      </c>
      <c r="X136" s="76" t="s">
        <v>251</v>
      </c>
      <c r="Y136" s="10"/>
      <c r="Z136" s="54">
        <v>61285</v>
      </c>
      <c r="AA136" s="55">
        <v>31037.58</v>
      </c>
      <c r="AB136" s="56">
        <f t="shared" ref="AB136:AB146" si="138">+ROUND(AVERAGE(P136,Q136,R136),0)</f>
        <v>77936</v>
      </c>
      <c r="AC136" s="57">
        <f t="shared" si="129"/>
        <v>64411</v>
      </c>
      <c r="AD136" s="58">
        <f t="shared" si="130"/>
        <v>73655</v>
      </c>
      <c r="AE136" s="59">
        <f t="shared" si="131"/>
        <v>70041.648074432087</v>
      </c>
      <c r="AF136" s="60">
        <f t="shared" si="132"/>
        <v>53550</v>
      </c>
      <c r="AG136" s="61">
        <f t="shared" si="133"/>
        <v>33277.78</v>
      </c>
      <c r="AH136" s="62">
        <f t="shared" si="134"/>
        <v>0.43</v>
      </c>
      <c r="AI136" s="63" t="str">
        <f t="shared" si="135"/>
        <v>MEDIA ARMONICA</v>
      </c>
    </row>
    <row r="137" spans="2:36" ht="17.25" customHeight="1">
      <c r="B137" s="365"/>
      <c r="C137" s="368"/>
      <c r="D137" s="362"/>
      <c r="E137" s="321">
        <v>95</v>
      </c>
      <c r="F137" s="238" t="s">
        <v>252</v>
      </c>
      <c r="G137" s="13"/>
      <c r="H137" s="13"/>
      <c r="I137" s="13"/>
      <c r="J137" s="239">
        <v>95</v>
      </c>
      <c r="K137" s="240" t="s">
        <v>253</v>
      </c>
      <c r="L137" s="241" t="s">
        <v>252</v>
      </c>
      <c r="M137" s="242">
        <v>23800</v>
      </c>
      <c r="N137" s="243">
        <v>22000</v>
      </c>
      <c r="O137" s="244">
        <f t="shared" si="125"/>
        <v>4180</v>
      </c>
      <c r="P137" s="245">
        <f t="shared" si="126"/>
        <v>26180</v>
      </c>
      <c r="Q137" s="242">
        <v>35048.480000000003</v>
      </c>
      <c r="R137" s="242">
        <f t="shared" si="136"/>
        <v>22762.558000000001</v>
      </c>
      <c r="S137" s="246">
        <f t="shared" si="127"/>
        <v>27997</v>
      </c>
      <c r="T137" s="53">
        <f t="shared" si="128"/>
        <v>27109.871269407973</v>
      </c>
      <c r="U137" s="52">
        <f t="shared" si="137"/>
        <v>27110</v>
      </c>
      <c r="V137" s="13"/>
      <c r="W137" s="13"/>
      <c r="X137" s="13"/>
      <c r="Y137" s="10"/>
      <c r="Z137" s="54">
        <v>21658</v>
      </c>
      <c r="AA137" s="55">
        <v>10946.81</v>
      </c>
      <c r="AB137" s="56">
        <f t="shared" si="138"/>
        <v>27997</v>
      </c>
      <c r="AC137" s="57">
        <f t="shared" si="129"/>
        <v>26180</v>
      </c>
      <c r="AD137" s="58">
        <f t="shared" si="130"/>
        <v>27539</v>
      </c>
      <c r="AE137" s="59">
        <f t="shared" si="131"/>
        <v>27109.871269407973</v>
      </c>
      <c r="AF137" s="60">
        <f t="shared" si="132"/>
        <v>22763</v>
      </c>
      <c r="AG137" s="61">
        <f t="shared" si="133"/>
        <v>6341.3</v>
      </c>
      <c r="AH137" s="62">
        <f t="shared" si="134"/>
        <v>0.23</v>
      </c>
      <c r="AI137" s="63" t="str">
        <f t="shared" si="135"/>
        <v>MEDIA ARMONICA</v>
      </c>
    </row>
    <row r="138" spans="2:36" ht="17.25" customHeight="1">
      <c r="B138" s="365"/>
      <c r="C138" s="368"/>
      <c r="D138" s="362"/>
      <c r="E138" s="321">
        <v>96</v>
      </c>
      <c r="F138" s="238" t="s">
        <v>254</v>
      </c>
      <c r="G138" s="13"/>
      <c r="H138" s="13"/>
      <c r="I138" s="13"/>
      <c r="J138" s="239">
        <v>96</v>
      </c>
      <c r="K138" s="240" t="s">
        <v>255</v>
      </c>
      <c r="L138" s="241" t="s">
        <v>254</v>
      </c>
      <c r="M138" s="242">
        <v>53550</v>
      </c>
      <c r="N138" s="243">
        <v>85000</v>
      </c>
      <c r="O138" s="244">
        <f t="shared" si="125"/>
        <v>16150</v>
      </c>
      <c r="P138" s="245">
        <f t="shared" si="126"/>
        <v>101150</v>
      </c>
      <c r="Q138" s="242">
        <v>47124</v>
      </c>
      <c r="R138" s="242">
        <f t="shared" si="136"/>
        <v>318925.95</v>
      </c>
      <c r="S138" s="248">
        <f t="shared" si="127"/>
        <v>155733</v>
      </c>
      <c r="T138" s="52">
        <f t="shared" si="128"/>
        <v>87610.576561552676</v>
      </c>
      <c r="U138" s="52">
        <f>ROUND(S138,0)</f>
        <v>155733</v>
      </c>
      <c r="V138" s="13"/>
      <c r="W138" s="13"/>
      <c r="X138" s="13"/>
      <c r="Y138" s="10"/>
      <c r="Z138" s="54">
        <v>303450</v>
      </c>
      <c r="AA138" s="55">
        <v>154467.95000000001</v>
      </c>
      <c r="AB138" s="56">
        <f t="shared" si="138"/>
        <v>155733</v>
      </c>
      <c r="AC138" s="57">
        <f t="shared" si="129"/>
        <v>101150</v>
      </c>
      <c r="AD138" s="58">
        <f t="shared" si="130"/>
        <v>114983</v>
      </c>
      <c r="AE138" s="59">
        <f t="shared" si="131"/>
        <v>87610.576561552676</v>
      </c>
      <c r="AF138" s="60">
        <f t="shared" si="132"/>
        <v>47124</v>
      </c>
      <c r="AG138" s="61">
        <f t="shared" si="133"/>
        <v>143887.38</v>
      </c>
      <c r="AH138" s="62">
        <f t="shared" si="134"/>
        <v>0.92</v>
      </c>
      <c r="AI138" s="63" t="str">
        <f t="shared" si="135"/>
        <v xml:space="preserve">PROMEDIO  </v>
      </c>
    </row>
    <row r="139" spans="2:36" ht="17.25" customHeight="1">
      <c r="B139" s="365"/>
      <c r="C139" s="368"/>
      <c r="D139" s="362"/>
      <c r="E139" s="321">
        <v>97</v>
      </c>
      <c r="F139" s="238" t="s">
        <v>256</v>
      </c>
      <c r="G139" s="13"/>
      <c r="H139" s="13"/>
      <c r="I139" s="13"/>
      <c r="J139" s="239">
        <v>97</v>
      </c>
      <c r="K139" s="240" t="s">
        <v>257</v>
      </c>
      <c r="L139" s="241" t="s">
        <v>256</v>
      </c>
      <c r="M139" s="242">
        <v>1785000</v>
      </c>
      <c r="N139" s="243">
        <v>950000</v>
      </c>
      <c r="O139" s="244">
        <f t="shared" si="125"/>
        <v>180500</v>
      </c>
      <c r="P139" s="245">
        <f t="shared" si="126"/>
        <v>1130500</v>
      </c>
      <c r="Q139" s="242">
        <v>835380</v>
      </c>
      <c r="R139" s="242">
        <f t="shared" si="136"/>
        <v>2912669.932</v>
      </c>
      <c r="S139" s="248">
        <f t="shared" si="127"/>
        <v>1626183</v>
      </c>
      <c r="T139" s="52">
        <f t="shared" si="128"/>
        <v>1237137.899726822</v>
      </c>
      <c r="U139" s="52">
        <f t="shared" ref="U139:U140" si="139">ROUND(S139,0)</f>
        <v>1626183</v>
      </c>
      <c r="V139" s="13"/>
      <c r="W139" s="13"/>
      <c r="X139" s="13"/>
      <c r="Y139" s="10"/>
      <c r="Z139" s="54">
        <v>2771332</v>
      </c>
      <c r="AA139" s="55">
        <v>1400682.36</v>
      </c>
      <c r="AB139" s="56">
        <f t="shared" si="138"/>
        <v>1626183</v>
      </c>
      <c r="AC139" s="57">
        <f t="shared" si="129"/>
        <v>1130500</v>
      </c>
      <c r="AD139" s="58">
        <f t="shared" si="130"/>
        <v>1401141</v>
      </c>
      <c r="AE139" s="59">
        <f t="shared" si="131"/>
        <v>1237137.899726822</v>
      </c>
      <c r="AF139" s="60">
        <f t="shared" si="132"/>
        <v>835380</v>
      </c>
      <c r="AG139" s="61">
        <f t="shared" si="133"/>
        <v>1123859.3400000001</v>
      </c>
      <c r="AH139" s="62">
        <f t="shared" si="134"/>
        <v>0.69</v>
      </c>
      <c r="AI139" s="63" t="str">
        <f t="shared" si="135"/>
        <v xml:space="preserve">PROMEDIO  </v>
      </c>
    </row>
    <row r="140" spans="2:36" ht="17.25" customHeight="1">
      <c r="B140" s="365"/>
      <c r="C140" s="368"/>
      <c r="D140" s="362"/>
      <c r="E140" s="321">
        <v>98</v>
      </c>
      <c r="F140" s="238" t="s">
        <v>258</v>
      </c>
      <c r="G140" s="13"/>
      <c r="H140" s="13"/>
      <c r="I140" s="13"/>
      <c r="J140" s="239">
        <v>98</v>
      </c>
      <c r="K140" s="240" t="s">
        <v>259</v>
      </c>
      <c r="L140" s="241" t="s">
        <v>258</v>
      </c>
      <c r="M140" s="242">
        <v>535500</v>
      </c>
      <c r="N140" s="243">
        <v>450000</v>
      </c>
      <c r="O140" s="244">
        <f t="shared" si="125"/>
        <v>85500</v>
      </c>
      <c r="P140" s="245">
        <f t="shared" si="126"/>
        <v>535500</v>
      </c>
      <c r="Q140" s="242">
        <v>157080</v>
      </c>
      <c r="R140" s="242">
        <f t="shared" si="136"/>
        <v>156086.11199999999</v>
      </c>
      <c r="S140" s="248">
        <f t="shared" si="127"/>
        <v>282889</v>
      </c>
      <c r="T140" s="52">
        <f t="shared" si="128"/>
        <v>204913.60461282349</v>
      </c>
      <c r="U140" s="52">
        <f t="shared" si="139"/>
        <v>282889</v>
      </c>
      <c r="V140" s="13"/>
      <c r="W140" s="13"/>
      <c r="X140" s="13"/>
      <c r="Y140" s="10"/>
      <c r="Z140" s="54">
        <v>148512</v>
      </c>
      <c r="AA140" s="55">
        <v>75159.210000000006</v>
      </c>
      <c r="AB140" s="56">
        <f t="shared" si="138"/>
        <v>282889</v>
      </c>
      <c r="AC140" s="57">
        <f t="shared" si="129"/>
        <v>157080</v>
      </c>
      <c r="AD140" s="58">
        <f t="shared" si="130"/>
        <v>235911</v>
      </c>
      <c r="AE140" s="59">
        <f t="shared" si="131"/>
        <v>204913.60461282349</v>
      </c>
      <c r="AF140" s="60">
        <f t="shared" si="132"/>
        <v>156086</v>
      </c>
      <c r="AG140" s="61">
        <f t="shared" si="133"/>
        <v>218768.36</v>
      </c>
      <c r="AH140" s="62">
        <f t="shared" si="134"/>
        <v>0.77</v>
      </c>
      <c r="AI140" s="63" t="str">
        <f t="shared" si="135"/>
        <v xml:space="preserve">PROMEDIO  </v>
      </c>
    </row>
    <row r="141" spans="2:36" ht="17.25" customHeight="1">
      <c r="B141" s="365"/>
      <c r="C141" s="368"/>
      <c r="D141" s="362"/>
      <c r="E141" s="321">
        <v>99</v>
      </c>
      <c r="F141" s="238" t="s">
        <v>260</v>
      </c>
      <c r="G141" s="13"/>
      <c r="H141" s="13"/>
      <c r="I141" s="13"/>
      <c r="J141" s="239">
        <v>99</v>
      </c>
      <c r="K141" s="240" t="s">
        <v>261</v>
      </c>
      <c r="L141" s="241" t="s">
        <v>260</v>
      </c>
      <c r="M141" s="242">
        <v>305235</v>
      </c>
      <c r="N141" s="243">
        <v>110000</v>
      </c>
      <c r="O141" s="244">
        <f t="shared" si="125"/>
        <v>20900</v>
      </c>
      <c r="P141" s="245">
        <f t="shared" si="126"/>
        <v>130900</v>
      </c>
      <c r="Q141" s="242">
        <v>92355.9</v>
      </c>
      <c r="R141" s="242">
        <f t="shared" si="136"/>
        <v>195858.054</v>
      </c>
      <c r="S141" s="246">
        <f t="shared" si="127"/>
        <v>139705</v>
      </c>
      <c r="T141" s="53">
        <f t="shared" si="128"/>
        <v>127265.12597227249</v>
      </c>
      <c r="U141" s="52">
        <f t="shared" ref="U141:U160" si="140">ROUND(T141,0)</f>
        <v>127265</v>
      </c>
      <c r="V141" s="13"/>
      <c r="W141" s="13"/>
      <c r="X141" s="13"/>
      <c r="Y141" s="10"/>
      <c r="Z141" s="54">
        <v>186354</v>
      </c>
      <c r="AA141" s="55">
        <v>93534</v>
      </c>
      <c r="AB141" s="56">
        <f t="shared" si="138"/>
        <v>139705</v>
      </c>
      <c r="AC141" s="57">
        <f t="shared" si="129"/>
        <v>130900</v>
      </c>
      <c r="AD141" s="58">
        <f t="shared" si="130"/>
        <v>133285</v>
      </c>
      <c r="AE141" s="59">
        <f t="shared" si="131"/>
        <v>127265.12597227249</v>
      </c>
      <c r="AF141" s="60">
        <f t="shared" si="132"/>
        <v>92356</v>
      </c>
      <c r="AG141" s="61">
        <f t="shared" si="133"/>
        <v>52309.8</v>
      </c>
      <c r="AH141" s="62">
        <f t="shared" si="134"/>
        <v>0.37</v>
      </c>
      <c r="AI141" s="63" t="str">
        <f t="shared" si="135"/>
        <v>MEDIA ARMONICA</v>
      </c>
      <c r="AJ141" s="72"/>
    </row>
    <row r="142" spans="2:36" ht="17.25" customHeight="1">
      <c r="B142" s="365"/>
      <c r="C142" s="368"/>
      <c r="D142" s="362"/>
      <c r="E142" s="321">
        <v>100</v>
      </c>
      <c r="F142" s="238" t="s">
        <v>262</v>
      </c>
      <c r="G142" s="13"/>
      <c r="H142" s="13"/>
      <c r="I142" s="13"/>
      <c r="J142" s="239">
        <v>100</v>
      </c>
      <c r="K142" s="240" t="s">
        <v>263</v>
      </c>
      <c r="L142" s="241" t="s">
        <v>262</v>
      </c>
      <c r="M142" s="242">
        <v>77350</v>
      </c>
      <c r="N142" s="243">
        <v>65000</v>
      </c>
      <c r="O142" s="244">
        <f t="shared" si="125"/>
        <v>12350</v>
      </c>
      <c r="P142" s="245">
        <f t="shared" si="126"/>
        <v>77350</v>
      </c>
      <c r="Q142" s="242">
        <v>49087.5</v>
      </c>
      <c r="R142" s="242">
        <f t="shared" si="136"/>
        <v>110060.72</v>
      </c>
      <c r="S142" s="246">
        <f t="shared" si="127"/>
        <v>78833</v>
      </c>
      <c r="T142" s="53">
        <f t="shared" si="128"/>
        <v>70778.209040541726</v>
      </c>
      <c r="U142" s="52">
        <f t="shared" si="140"/>
        <v>70778</v>
      </c>
      <c r="V142" s="13"/>
      <c r="W142" s="13"/>
      <c r="X142" s="13"/>
      <c r="Y142" s="10"/>
      <c r="Z142" s="54">
        <v>104720</v>
      </c>
      <c r="AA142" s="55">
        <v>53273.919999999998</v>
      </c>
      <c r="AB142" s="56">
        <f t="shared" si="138"/>
        <v>78833</v>
      </c>
      <c r="AC142" s="57">
        <f t="shared" si="129"/>
        <v>77350</v>
      </c>
      <c r="AD142" s="58">
        <f t="shared" si="130"/>
        <v>74763</v>
      </c>
      <c r="AE142" s="59">
        <f t="shared" si="131"/>
        <v>70778.209040541726</v>
      </c>
      <c r="AF142" s="60">
        <f t="shared" si="132"/>
        <v>49088</v>
      </c>
      <c r="AG142" s="61">
        <f t="shared" si="133"/>
        <v>30513.64</v>
      </c>
      <c r="AH142" s="62">
        <f t="shared" si="134"/>
        <v>0.39</v>
      </c>
      <c r="AI142" s="63" t="str">
        <f t="shared" si="135"/>
        <v>MEDIA ARMONICA</v>
      </c>
      <c r="AJ142" s="72"/>
    </row>
    <row r="143" spans="2:36" ht="17.25" customHeight="1">
      <c r="B143" s="365"/>
      <c r="C143" s="368"/>
      <c r="D143" s="362"/>
      <c r="E143" s="321">
        <v>101</v>
      </c>
      <c r="F143" s="238" t="s">
        <v>264</v>
      </c>
      <c r="G143" s="13"/>
      <c r="H143" s="13"/>
      <c r="I143" s="13"/>
      <c r="J143" s="239">
        <v>101</v>
      </c>
      <c r="K143" s="240" t="s">
        <v>265</v>
      </c>
      <c r="L143" s="241" t="s">
        <v>264</v>
      </c>
      <c r="M143" s="242">
        <v>3877615</v>
      </c>
      <c r="N143" s="243">
        <v>4378000</v>
      </c>
      <c r="O143" s="244">
        <f t="shared" si="125"/>
        <v>831820</v>
      </c>
      <c r="P143" s="250">
        <f t="shared" si="126"/>
        <v>5209820</v>
      </c>
      <c r="Q143" s="242">
        <v>3180013.2</v>
      </c>
      <c r="R143" s="242">
        <f t="shared" si="136"/>
        <v>3121722.24</v>
      </c>
      <c r="S143" s="246">
        <f t="shared" si="127"/>
        <v>3837185</v>
      </c>
      <c r="T143" s="53">
        <f t="shared" si="128"/>
        <v>3628687.0513286442</v>
      </c>
      <c r="U143" s="52">
        <f t="shared" si="140"/>
        <v>3628687</v>
      </c>
      <c r="V143" s="13"/>
      <c r="W143" s="13"/>
      <c r="X143" s="13"/>
      <c r="Y143" s="10"/>
      <c r="Z143" s="54">
        <v>2970240</v>
      </c>
      <c r="AA143" s="55">
        <v>1508661.77</v>
      </c>
      <c r="AB143" s="56">
        <f t="shared" si="138"/>
        <v>3837185</v>
      </c>
      <c r="AC143" s="57">
        <f t="shared" si="129"/>
        <v>3180013</v>
      </c>
      <c r="AD143" s="58">
        <f t="shared" si="130"/>
        <v>3725764</v>
      </c>
      <c r="AE143" s="59">
        <f t="shared" si="131"/>
        <v>3628687.0513286442</v>
      </c>
      <c r="AF143" s="60">
        <f t="shared" si="132"/>
        <v>3121722</v>
      </c>
      <c r="AG143" s="61">
        <f t="shared" si="133"/>
        <v>1189093.8899999999</v>
      </c>
      <c r="AH143" s="62">
        <f t="shared" si="134"/>
        <v>0.31</v>
      </c>
      <c r="AI143" s="63" t="str">
        <f t="shared" si="135"/>
        <v>MEDIA ARMONICA</v>
      </c>
      <c r="AJ143" s="72"/>
    </row>
    <row r="144" spans="2:36" ht="17.25" customHeight="1">
      <c r="B144" s="365"/>
      <c r="C144" s="368"/>
      <c r="D144" s="362"/>
      <c r="E144" s="321">
        <v>102</v>
      </c>
      <c r="F144" s="238" t="s">
        <v>266</v>
      </c>
      <c r="G144" s="13"/>
      <c r="H144" s="13"/>
      <c r="I144" s="13"/>
      <c r="J144" s="239">
        <v>102</v>
      </c>
      <c r="K144" s="240" t="s">
        <v>267</v>
      </c>
      <c r="L144" s="241" t="s">
        <v>266</v>
      </c>
      <c r="M144" s="242">
        <v>429590</v>
      </c>
      <c r="N144" s="243">
        <v>418000</v>
      </c>
      <c r="O144" s="244">
        <f t="shared" si="125"/>
        <v>79420</v>
      </c>
      <c r="P144" s="245">
        <f t="shared" si="126"/>
        <v>497420</v>
      </c>
      <c r="Q144" s="242">
        <v>418339.74</v>
      </c>
      <c r="R144" s="242">
        <f t="shared" si="136"/>
        <v>372518.54200000002</v>
      </c>
      <c r="S144" s="246">
        <f t="shared" si="127"/>
        <v>429426</v>
      </c>
      <c r="T144" s="53">
        <f t="shared" si="128"/>
        <v>423417.51191785251</v>
      </c>
      <c r="U144" s="52">
        <f t="shared" si="140"/>
        <v>423418</v>
      </c>
      <c r="V144" s="13"/>
      <c r="W144" s="13"/>
      <c r="X144" s="13"/>
      <c r="Y144" s="10"/>
      <c r="Z144" s="54">
        <v>354442</v>
      </c>
      <c r="AA144" s="55">
        <v>179110.47</v>
      </c>
      <c r="AB144" s="56">
        <f t="shared" si="138"/>
        <v>429426</v>
      </c>
      <c r="AC144" s="57">
        <f t="shared" si="129"/>
        <v>418340</v>
      </c>
      <c r="AD144" s="58">
        <f t="shared" si="130"/>
        <v>426383</v>
      </c>
      <c r="AE144" s="59">
        <f t="shared" si="131"/>
        <v>423417.51191785251</v>
      </c>
      <c r="AF144" s="60">
        <f t="shared" si="132"/>
        <v>372519</v>
      </c>
      <c r="AG144" s="61">
        <f t="shared" si="133"/>
        <v>63184.44</v>
      </c>
      <c r="AH144" s="62">
        <f t="shared" si="134"/>
        <v>0.15</v>
      </c>
      <c r="AI144" s="63" t="str">
        <f t="shared" si="135"/>
        <v>MEDIA ARMONICA</v>
      </c>
      <c r="AJ144" s="72"/>
    </row>
    <row r="145" spans="2:36" ht="17.25" customHeight="1">
      <c r="B145" s="365"/>
      <c r="C145" s="368"/>
      <c r="D145" s="362"/>
      <c r="E145" s="321">
        <v>103</v>
      </c>
      <c r="F145" s="238" t="s">
        <v>268</v>
      </c>
      <c r="G145" s="13"/>
      <c r="H145" s="13"/>
      <c r="I145" s="13"/>
      <c r="J145" s="239">
        <v>103</v>
      </c>
      <c r="K145" s="240" t="s">
        <v>269</v>
      </c>
      <c r="L145" s="241" t="s">
        <v>268</v>
      </c>
      <c r="M145" s="242">
        <v>13566000</v>
      </c>
      <c r="N145" s="243">
        <v>13200000</v>
      </c>
      <c r="O145" s="244">
        <f t="shared" si="125"/>
        <v>2508000</v>
      </c>
      <c r="P145" s="245">
        <f t="shared" si="126"/>
        <v>15708000</v>
      </c>
      <c r="Q145" s="242">
        <v>9008088.1799999997</v>
      </c>
      <c r="R145" s="242">
        <f t="shared" si="136"/>
        <v>13543159.725</v>
      </c>
      <c r="S145" s="246">
        <f t="shared" si="127"/>
        <v>12753083</v>
      </c>
      <c r="T145" s="53">
        <f t="shared" si="128"/>
        <v>12071891.116121959</v>
      </c>
      <c r="U145" s="52">
        <f t="shared" si="140"/>
        <v>12071891</v>
      </c>
      <c r="V145" s="13"/>
      <c r="W145" s="13"/>
      <c r="X145" s="13"/>
      <c r="Y145" s="10"/>
      <c r="Z145" s="54">
        <v>12885975</v>
      </c>
      <c r="AA145" s="55">
        <v>6578170.0600000005</v>
      </c>
      <c r="AB145" s="56">
        <f t="shared" si="138"/>
        <v>12753083</v>
      </c>
      <c r="AC145" s="57">
        <f t="shared" si="129"/>
        <v>13543160</v>
      </c>
      <c r="AD145" s="58">
        <f t="shared" si="130"/>
        <v>12421037</v>
      </c>
      <c r="AE145" s="59">
        <f t="shared" si="131"/>
        <v>12071891.116121959</v>
      </c>
      <c r="AF145" s="60">
        <f t="shared" si="132"/>
        <v>9008088</v>
      </c>
      <c r="AG145" s="61">
        <f t="shared" si="133"/>
        <v>3419118.45</v>
      </c>
      <c r="AH145" s="62">
        <f t="shared" si="134"/>
        <v>0.27</v>
      </c>
      <c r="AI145" s="63" t="str">
        <f t="shared" si="135"/>
        <v>MEDIA ARMONICA</v>
      </c>
      <c r="AJ145" s="72"/>
    </row>
    <row r="146" spans="2:36" ht="17.25" customHeight="1">
      <c r="B146" s="365"/>
      <c r="C146" s="368"/>
      <c r="D146" s="362"/>
      <c r="E146" s="321">
        <v>104</v>
      </c>
      <c r="F146" s="238" t="s">
        <v>270</v>
      </c>
      <c r="G146" s="13"/>
      <c r="H146" s="13"/>
      <c r="I146" s="13"/>
      <c r="J146" s="239">
        <v>104</v>
      </c>
      <c r="K146" s="240" t="s">
        <v>271</v>
      </c>
      <c r="L146" s="241" t="s">
        <v>270</v>
      </c>
      <c r="M146" s="125">
        <v>4182850</v>
      </c>
      <c r="N146" s="243">
        <v>4147000</v>
      </c>
      <c r="O146" s="244">
        <f t="shared" si="125"/>
        <v>787930</v>
      </c>
      <c r="P146" s="245">
        <f t="shared" si="126"/>
        <v>4934930</v>
      </c>
      <c r="Q146" s="125">
        <v>2368116.66</v>
      </c>
      <c r="R146" s="242">
        <f t="shared" si="136"/>
        <v>3218650.7149999999</v>
      </c>
      <c r="S146" s="246">
        <f t="shared" si="127"/>
        <v>3507232</v>
      </c>
      <c r="T146" s="53">
        <f t="shared" si="128"/>
        <v>3206488.8788615484</v>
      </c>
      <c r="U146" s="52">
        <f t="shared" si="140"/>
        <v>3206489</v>
      </c>
      <c r="V146" s="13" t="s">
        <v>250</v>
      </c>
      <c r="W146" s="76">
        <v>3062465</v>
      </c>
      <c r="X146" s="76">
        <v>1564791.69</v>
      </c>
      <c r="Y146" s="10"/>
      <c r="Z146" s="54">
        <v>3062465</v>
      </c>
      <c r="AA146" s="55">
        <v>1564791.69</v>
      </c>
      <c r="AB146" s="56">
        <f t="shared" si="138"/>
        <v>3507232</v>
      </c>
      <c r="AC146" s="57">
        <f t="shared" si="129"/>
        <v>3218651</v>
      </c>
      <c r="AD146" s="58">
        <f t="shared" si="130"/>
        <v>3350575</v>
      </c>
      <c r="AE146" s="59">
        <f t="shared" si="131"/>
        <v>3206488.8788615484</v>
      </c>
      <c r="AF146" s="60">
        <f t="shared" si="132"/>
        <v>2368117</v>
      </c>
      <c r="AG146" s="61">
        <f t="shared" si="133"/>
        <v>1307513.77</v>
      </c>
      <c r="AH146" s="62">
        <f t="shared" si="134"/>
        <v>0.37</v>
      </c>
      <c r="AI146" s="63" t="str">
        <f t="shared" si="135"/>
        <v>MEDIA ARMONICA</v>
      </c>
      <c r="AJ146" s="72"/>
    </row>
    <row r="147" spans="2:36" ht="17.25" customHeight="1">
      <c r="B147" s="365"/>
      <c r="C147" s="368"/>
      <c r="D147" s="362"/>
      <c r="E147" s="321">
        <v>105</v>
      </c>
      <c r="F147" s="238" t="s">
        <v>272</v>
      </c>
      <c r="G147" s="13"/>
      <c r="H147" s="13"/>
      <c r="I147" s="13"/>
      <c r="J147" s="239">
        <v>105</v>
      </c>
      <c r="K147" s="240" t="s">
        <v>273</v>
      </c>
      <c r="L147" s="241" t="s">
        <v>272</v>
      </c>
      <c r="M147" s="125">
        <v>2181865</v>
      </c>
      <c r="N147" s="243">
        <v>2387000</v>
      </c>
      <c r="O147" s="244">
        <f t="shared" si="125"/>
        <v>453530</v>
      </c>
      <c r="P147" s="245">
        <f t="shared" si="126"/>
        <v>2840530</v>
      </c>
      <c r="Q147" s="125">
        <v>3666390</v>
      </c>
      <c r="R147" s="125"/>
      <c r="S147" s="246">
        <f t="shared" si="127"/>
        <v>3253460</v>
      </c>
      <c r="T147" s="53">
        <f t="shared" si="128"/>
        <v>3201050.8156547183</v>
      </c>
      <c r="U147" s="52">
        <f t="shared" si="140"/>
        <v>3201051</v>
      </c>
      <c r="V147" s="13"/>
      <c r="W147" s="76"/>
      <c r="X147" s="76"/>
      <c r="Y147" s="10"/>
      <c r="Z147" s="69"/>
      <c r="AA147" s="10"/>
      <c r="AB147" s="56">
        <f>+ROUND(AVERAGE(P147,Q147),0)</f>
        <v>3253460</v>
      </c>
      <c r="AC147" s="57">
        <f t="shared" ref="AC147" si="141">+ROUND(MEDIAN(P147,Q147),0)</f>
        <v>3253460</v>
      </c>
      <c r="AD147" s="58">
        <f t="shared" ref="AD147" si="142">+ROUND(GEOMEAN(P147,Q147),0)</f>
        <v>3227149</v>
      </c>
      <c r="AE147" s="59">
        <f t="shared" ref="AE147" si="143">HARMEAN(P147,Q147)</f>
        <v>3201050.8156547183</v>
      </c>
      <c r="AF147" s="60">
        <f t="shared" ref="AF147" si="144">+ROUND(MIN(P147,Q147),0)</f>
        <v>2840530</v>
      </c>
      <c r="AG147" s="61">
        <f t="shared" ref="AG147" si="145">+ROUND(_xlfn.STDEV.S(P147,Q147),2)</f>
        <v>583971.21</v>
      </c>
      <c r="AH147" s="62">
        <f t="shared" si="134"/>
        <v>0.18</v>
      </c>
      <c r="AI147" s="78" t="str">
        <f t="shared" si="135"/>
        <v>MEDIA ARMONICA</v>
      </c>
    </row>
    <row r="148" spans="2:36" ht="17.25" customHeight="1">
      <c r="B148" s="365"/>
      <c r="C148" s="368"/>
      <c r="D148" s="362"/>
      <c r="E148" s="321">
        <v>106</v>
      </c>
      <c r="F148" s="238" t="s">
        <v>274</v>
      </c>
      <c r="G148" s="13"/>
      <c r="H148" s="13"/>
      <c r="I148" s="13"/>
      <c r="J148" s="239">
        <v>106</v>
      </c>
      <c r="K148" s="240" t="s">
        <v>275</v>
      </c>
      <c r="L148" s="241" t="s">
        <v>274</v>
      </c>
      <c r="M148" s="242">
        <v>678300</v>
      </c>
      <c r="N148" s="243">
        <v>671000</v>
      </c>
      <c r="O148" s="244">
        <f t="shared" si="125"/>
        <v>127490</v>
      </c>
      <c r="P148" s="245">
        <f t="shared" si="126"/>
        <v>798490</v>
      </c>
      <c r="Q148" s="242">
        <v>565645.07999999996</v>
      </c>
      <c r="R148" s="242">
        <f t="shared" si="136"/>
        <v>758793.62300000002</v>
      </c>
      <c r="S148" s="246">
        <f t="shared" si="127"/>
        <v>707643</v>
      </c>
      <c r="T148" s="53">
        <f t="shared" si="128"/>
        <v>691540.88935610675</v>
      </c>
      <c r="U148" s="52">
        <f t="shared" si="140"/>
        <v>691541</v>
      </c>
      <c r="V148" s="13"/>
      <c r="W148" s="13"/>
      <c r="X148" s="13"/>
      <c r="Y148" s="10"/>
      <c r="Z148" s="54">
        <v>721973</v>
      </c>
      <c r="AA148" s="55">
        <v>367842.09</v>
      </c>
      <c r="AB148" s="56">
        <f t="shared" ref="AB148:AB157" si="146">+ROUND(AVERAGE(P148,Q148,R148),0)</f>
        <v>707643</v>
      </c>
      <c r="AC148" s="57">
        <f t="shared" ref="AC148:AC157" si="147">+ROUND(MEDIAN(P148,Q148,R148),0)</f>
        <v>758794</v>
      </c>
      <c r="AD148" s="58">
        <f t="shared" ref="AD148:AD157" si="148">+ROUND(GEOMEAN(P148,Q148,R148),0)</f>
        <v>699808</v>
      </c>
      <c r="AE148" s="59">
        <f t="shared" ref="AE148:AE157" si="149">HARMEAN(P148,Q148,R148)</f>
        <v>691540.88935610675</v>
      </c>
      <c r="AF148" s="60">
        <f t="shared" ref="AF148:AF157" si="150">+ROUND(MIN(P148,Q148,R148),0)</f>
        <v>565645</v>
      </c>
      <c r="AG148" s="61">
        <f t="shared" ref="AG148:AG157" si="151">+ROUND(_xlfn.STDEV.S(P148,Q148,R148),2)</f>
        <v>124565.19</v>
      </c>
      <c r="AH148" s="62">
        <f t="shared" si="134"/>
        <v>0.18</v>
      </c>
      <c r="AI148" s="63" t="str">
        <f t="shared" si="135"/>
        <v>MEDIA ARMONICA</v>
      </c>
    </row>
    <row r="149" spans="2:36" ht="17.25" customHeight="1">
      <c r="B149" s="365"/>
      <c r="C149" s="368"/>
      <c r="D149" s="362"/>
      <c r="E149" s="321">
        <v>107</v>
      </c>
      <c r="F149" s="238" t="s">
        <v>276</v>
      </c>
      <c r="G149" s="13"/>
      <c r="H149" s="13"/>
      <c r="I149" s="13"/>
      <c r="J149" s="239">
        <v>107</v>
      </c>
      <c r="K149" s="240" t="s">
        <v>277</v>
      </c>
      <c r="L149" s="241" t="s">
        <v>276</v>
      </c>
      <c r="M149" s="242">
        <v>373065</v>
      </c>
      <c r="N149" s="243">
        <v>363000</v>
      </c>
      <c r="O149" s="244">
        <f t="shared" si="125"/>
        <v>68970</v>
      </c>
      <c r="P149" s="245">
        <f t="shared" si="126"/>
        <v>431970</v>
      </c>
      <c r="Q149" s="242">
        <v>299344.5</v>
      </c>
      <c r="R149" s="242">
        <f t="shared" si="136"/>
        <v>407788</v>
      </c>
      <c r="S149" s="246">
        <f t="shared" si="127"/>
        <v>379701</v>
      </c>
      <c r="T149" s="53">
        <f t="shared" si="128"/>
        <v>370011.19477126602</v>
      </c>
      <c r="U149" s="52">
        <f t="shared" si="140"/>
        <v>370011</v>
      </c>
      <c r="V149" s="13"/>
      <c r="W149" s="13"/>
      <c r="X149" s="13"/>
      <c r="Y149" s="10"/>
      <c r="Z149" s="54">
        <v>388000</v>
      </c>
      <c r="AA149" s="55">
        <v>196772.45</v>
      </c>
      <c r="AB149" s="56">
        <f t="shared" si="146"/>
        <v>379701</v>
      </c>
      <c r="AC149" s="57">
        <f t="shared" si="147"/>
        <v>407788</v>
      </c>
      <c r="AD149" s="58">
        <f t="shared" si="148"/>
        <v>374990</v>
      </c>
      <c r="AE149" s="59">
        <f t="shared" si="149"/>
        <v>370011.19477126602</v>
      </c>
      <c r="AF149" s="60">
        <f t="shared" si="150"/>
        <v>299345</v>
      </c>
      <c r="AG149" s="61">
        <f t="shared" si="151"/>
        <v>70633.19</v>
      </c>
      <c r="AH149" s="62">
        <f t="shared" si="134"/>
        <v>0.19</v>
      </c>
      <c r="AI149" s="63" t="str">
        <f t="shared" si="135"/>
        <v>MEDIA ARMONICA</v>
      </c>
    </row>
    <row r="150" spans="2:36" ht="17.25" customHeight="1">
      <c r="B150" s="365"/>
      <c r="C150" s="368"/>
      <c r="D150" s="362"/>
      <c r="E150" s="321">
        <v>108</v>
      </c>
      <c r="F150" s="238" t="s">
        <v>278</v>
      </c>
      <c r="G150" s="13"/>
      <c r="H150" s="13"/>
      <c r="I150" s="13"/>
      <c r="J150" s="239">
        <v>108</v>
      </c>
      <c r="K150" s="240" t="s">
        <v>279</v>
      </c>
      <c r="L150" s="241" t="s">
        <v>278</v>
      </c>
      <c r="M150" s="242">
        <v>139230</v>
      </c>
      <c r="N150" s="243">
        <v>91000</v>
      </c>
      <c r="O150" s="244">
        <f t="shared" si="125"/>
        <v>17290</v>
      </c>
      <c r="P150" s="245">
        <f t="shared" si="126"/>
        <v>108290</v>
      </c>
      <c r="Q150" s="242">
        <v>118399.05</v>
      </c>
      <c r="R150" s="242">
        <f t="shared" si="136"/>
        <v>114813.342</v>
      </c>
      <c r="S150" s="246">
        <f t="shared" si="127"/>
        <v>113834</v>
      </c>
      <c r="T150" s="53">
        <f t="shared" si="128"/>
        <v>113678.27872937606</v>
      </c>
      <c r="U150" s="52">
        <f t="shared" si="140"/>
        <v>113678</v>
      </c>
      <c r="V150" s="13"/>
      <c r="W150" s="13"/>
      <c r="X150" s="13"/>
      <c r="Y150" s="10"/>
      <c r="Z150" s="54">
        <v>109242</v>
      </c>
      <c r="AA150" s="55">
        <v>55257.65</v>
      </c>
      <c r="AB150" s="56">
        <f t="shared" si="146"/>
        <v>113834</v>
      </c>
      <c r="AC150" s="57">
        <f t="shared" si="147"/>
        <v>114813</v>
      </c>
      <c r="AD150" s="58">
        <f t="shared" si="148"/>
        <v>113757</v>
      </c>
      <c r="AE150" s="59">
        <f t="shared" si="149"/>
        <v>113678.27872937606</v>
      </c>
      <c r="AF150" s="60">
        <f t="shared" si="150"/>
        <v>108290</v>
      </c>
      <c r="AG150" s="61">
        <f t="shared" si="151"/>
        <v>5125.17</v>
      </c>
      <c r="AH150" s="62">
        <f t="shared" si="134"/>
        <v>0.05</v>
      </c>
      <c r="AI150" s="63" t="str">
        <f t="shared" si="135"/>
        <v>MEDIA ARMONICA</v>
      </c>
    </row>
    <row r="151" spans="2:36" ht="17.25" customHeight="1">
      <c r="B151" s="365"/>
      <c r="C151" s="368"/>
      <c r="D151" s="362"/>
      <c r="E151" s="321">
        <v>109</v>
      </c>
      <c r="F151" s="238" t="s">
        <v>280</v>
      </c>
      <c r="G151" s="13"/>
      <c r="H151" s="13"/>
      <c r="I151" s="13"/>
      <c r="J151" s="239">
        <v>109</v>
      </c>
      <c r="K151" s="240" t="s">
        <v>281</v>
      </c>
      <c r="L151" s="241" t="s">
        <v>280</v>
      </c>
      <c r="M151" s="125">
        <v>4510695</v>
      </c>
      <c r="N151" s="243">
        <v>3443000</v>
      </c>
      <c r="O151" s="244">
        <f t="shared" si="125"/>
        <v>654170</v>
      </c>
      <c r="P151" s="245">
        <f t="shared" si="126"/>
        <v>4097170</v>
      </c>
      <c r="Q151" s="125">
        <v>1769427.66</v>
      </c>
      <c r="R151" s="242">
        <f t="shared" si="136"/>
        <v>2693799.182</v>
      </c>
      <c r="S151" s="246">
        <f t="shared" si="127"/>
        <v>2853466</v>
      </c>
      <c r="T151" s="53">
        <f t="shared" si="128"/>
        <v>2541407.3068025731</v>
      </c>
      <c r="U151" s="52">
        <f t="shared" si="140"/>
        <v>2541407</v>
      </c>
      <c r="V151" s="13">
        <v>190</v>
      </c>
      <c r="W151" s="76">
        <v>2563082</v>
      </c>
      <c r="X151" s="76">
        <v>1295304.29</v>
      </c>
      <c r="Y151" s="10"/>
      <c r="Z151" s="54">
        <v>2563082</v>
      </c>
      <c r="AA151" s="55">
        <v>1295304.29</v>
      </c>
      <c r="AB151" s="56">
        <f t="shared" si="146"/>
        <v>2853466</v>
      </c>
      <c r="AC151" s="57">
        <f t="shared" si="147"/>
        <v>2693799</v>
      </c>
      <c r="AD151" s="58">
        <f t="shared" si="148"/>
        <v>2692944</v>
      </c>
      <c r="AE151" s="59">
        <f t="shared" si="149"/>
        <v>2541407.3068025731</v>
      </c>
      <c r="AF151" s="60">
        <f t="shared" si="150"/>
        <v>1769428</v>
      </c>
      <c r="AG151" s="61">
        <f t="shared" si="151"/>
        <v>1172056.3700000001</v>
      </c>
      <c r="AH151" s="62">
        <f t="shared" si="134"/>
        <v>0.41</v>
      </c>
      <c r="AI151" s="63" t="str">
        <f t="shared" si="135"/>
        <v>MEDIA ARMONICA</v>
      </c>
    </row>
    <row r="152" spans="2:36" ht="17.25" customHeight="1">
      <c r="B152" s="365"/>
      <c r="C152" s="368"/>
      <c r="D152" s="362"/>
      <c r="E152" s="321">
        <v>110</v>
      </c>
      <c r="F152" s="238" t="s">
        <v>282</v>
      </c>
      <c r="G152" s="13"/>
      <c r="H152" s="13"/>
      <c r="I152" s="13"/>
      <c r="J152" s="239">
        <v>110</v>
      </c>
      <c r="K152" s="240" t="s">
        <v>283</v>
      </c>
      <c r="L152" s="241" t="s">
        <v>282</v>
      </c>
      <c r="M152" s="242">
        <v>2894080</v>
      </c>
      <c r="N152" s="243">
        <v>2475000</v>
      </c>
      <c r="O152" s="244">
        <f t="shared" si="125"/>
        <v>470250</v>
      </c>
      <c r="P152" s="245">
        <f t="shared" si="126"/>
        <v>2945250</v>
      </c>
      <c r="Q152" s="242">
        <v>1432398.24</v>
      </c>
      <c r="R152" s="242">
        <f t="shared" si="136"/>
        <v>2371621.4380000001</v>
      </c>
      <c r="S152" s="246">
        <f t="shared" si="127"/>
        <v>2249757</v>
      </c>
      <c r="T152" s="53">
        <f t="shared" si="128"/>
        <v>2055763.1544226981</v>
      </c>
      <c r="U152" s="52">
        <f t="shared" si="140"/>
        <v>2055763</v>
      </c>
      <c r="V152" s="13"/>
      <c r="W152" s="13"/>
      <c r="X152" s="13"/>
      <c r="Y152" s="10"/>
      <c r="Z152" s="54">
        <v>2256538</v>
      </c>
      <c r="AA152" s="55">
        <v>1149524.53</v>
      </c>
      <c r="AB152" s="56">
        <f t="shared" si="146"/>
        <v>2249757</v>
      </c>
      <c r="AC152" s="57">
        <f t="shared" si="147"/>
        <v>2371621</v>
      </c>
      <c r="AD152" s="58">
        <f t="shared" si="148"/>
        <v>2154817</v>
      </c>
      <c r="AE152" s="59">
        <f t="shared" si="149"/>
        <v>2055763.1544226981</v>
      </c>
      <c r="AF152" s="60">
        <f t="shared" si="150"/>
        <v>1432398</v>
      </c>
      <c r="AG152" s="61">
        <f t="shared" si="151"/>
        <v>763752.84</v>
      </c>
      <c r="AH152" s="62">
        <f t="shared" si="134"/>
        <v>0.34</v>
      </c>
      <c r="AI152" s="63" t="str">
        <f t="shared" si="135"/>
        <v>MEDIA ARMONICA</v>
      </c>
    </row>
    <row r="153" spans="2:36" ht="17.25" customHeight="1">
      <c r="B153" s="365"/>
      <c r="C153" s="368"/>
      <c r="D153" s="362"/>
      <c r="E153" s="321">
        <v>111</v>
      </c>
      <c r="F153" s="238" t="s">
        <v>284</v>
      </c>
      <c r="G153" s="13"/>
      <c r="H153" s="13"/>
      <c r="I153" s="13"/>
      <c r="J153" s="239">
        <v>111</v>
      </c>
      <c r="K153" s="240" t="s">
        <v>285</v>
      </c>
      <c r="L153" s="241" t="s">
        <v>284</v>
      </c>
      <c r="M153" s="242">
        <v>2894080</v>
      </c>
      <c r="N153" s="243">
        <v>2670000</v>
      </c>
      <c r="O153" s="244">
        <f t="shared" si="125"/>
        <v>507300</v>
      </c>
      <c r="P153" s="245">
        <f t="shared" si="126"/>
        <v>3177300</v>
      </c>
      <c r="Q153" s="242">
        <v>2340549.12</v>
      </c>
      <c r="R153" s="242">
        <f t="shared" si="136"/>
        <v>2383189.7949999999</v>
      </c>
      <c r="S153" s="246">
        <f t="shared" si="127"/>
        <v>2633680</v>
      </c>
      <c r="T153" s="53">
        <f t="shared" si="128"/>
        <v>2582670.2162223738</v>
      </c>
      <c r="U153" s="52">
        <f t="shared" si="140"/>
        <v>2582670</v>
      </c>
      <c r="V153" s="13"/>
      <c r="W153" s="13"/>
      <c r="X153" s="13"/>
      <c r="Y153" s="10"/>
      <c r="Z153" s="54">
        <v>2267545</v>
      </c>
      <c r="AA153" s="55">
        <v>1143025.94</v>
      </c>
      <c r="AB153" s="56">
        <f t="shared" si="146"/>
        <v>2633680</v>
      </c>
      <c r="AC153" s="57">
        <f t="shared" si="147"/>
        <v>2383190</v>
      </c>
      <c r="AD153" s="58">
        <f t="shared" si="148"/>
        <v>2607223</v>
      </c>
      <c r="AE153" s="59">
        <f t="shared" si="149"/>
        <v>2582670.2162223738</v>
      </c>
      <c r="AF153" s="60">
        <f t="shared" si="150"/>
        <v>2340549</v>
      </c>
      <c r="AG153" s="61">
        <f t="shared" si="151"/>
        <v>471271.56</v>
      </c>
      <c r="AH153" s="62">
        <f t="shared" si="134"/>
        <v>0.18</v>
      </c>
      <c r="AI153" s="63" t="str">
        <f t="shared" si="135"/>
        <v>MEDIA ARMONICA</v>
      </c>
    </row>
    <row r="154" spans="2:36" ht="17.25" customHeight="1">
      <c r="B154" s="365"/>
      <c r="C154" s="368"/>
      <c r="D154" s="362"/>
      <c r="E154" s="321">
        <v>112</v>
      </c>
      <c r="F154" s="238" t="s">
        <v>286</v>
      </c>
      <c r="G154" s="13"/>
      <c r="H154" s="13"/>
      <c r="I154" s="13"/>
      <c r="J154" s="239">
        <v>112</v>
      </c>
      <c r="K154" s="240" t="s">
        <v>287</v>
      </c>
      <c r="L154" s="241" t="s">
        <v>286</v>
      </c>
      <c r="M154" s="242">
        <v>847875</v>
      </c>
      <c r="N154" s="243">
        <v>785000</v>
      </c>
      <c r="O154" s="244">
        <f t="shared" si="125"/>
        <v>149150</v>
      </c>
      <c r="P154" s="245">
        <f t="shared" si="126"/>
        <v>934150</v>
      </c>
      <c r="Q154" s="242">
        <v>707474.04</v>
      </c>
      <c r="R154" s="242">
        <f t="shared" si="136"/>
        <v>975538.2</v>
      </c>
      <c r="S154" s="246">
        <f t="shared" si="127"/>
        <v>872387</v>
      </c>
      <c r="T154" s="53">
        <f t="shared" si="128"/>
        <v>854933.09905357833</v>
      </c>
      <c r="U154" s="52">
        <f t="shared" si="140"/>
        <v>854933</v>
      </c>
      <c r="V154" s="13"/>
      <c r="W154" s="76">
        <v>928200</v>
      </c>
      <c r="X154" s="76">
        <v>474223.33</v>
      </c>
      <c r="Y154" s="10"/>
      <c r="Z154" s="54">
        <v>928200</v>
      </c>
      <c r="AA154" s="55">
        <v>474223.33</v>
      </c>
      <c r="AB154" s="56">
        <f t="shared" si="146"/>
        <v>872387</v>
      </c>
      <c r="AC154" s="57">
        <f t="shared" si="147"/>
        <v>934150</v>
      </c>
      <c r="AD154" s="58">
        <f t="shared" si="148"/>
        <v>863887</v>
      </c>
      <c r="AE154" s="59">
        <f t="shared" si="149"/>
        <v>854933.09905357833</v>
      </c>
      <c r="AF154" s="60">
        <f t="shared" si="150"/>
        <v>707474</v>
      </c>
      <c r="AG154" s="61">
        <f t="shared" si="151"/>
        <v>144310.64000000001</v>
      </c>
      <c r="AH154" s="62">
        <f t="shared" si="134"/>
        <v>0.17</v>
      </c>
      <c r="AI154" s="63" t="str">
        <f t="shared" si="135"/>
        <v>MEDIA ARMONICA</v>
      </c>
    </row>
    <row r="155" spans="2:36" ht="17.25" customHeight="1">
      <c r="B155" s="365"/>
      <c r="C155" s="368"/>
      <c r="D155" s="362"/>
      <c r="E155" s="321">
        <v>113</v>
      </c>
      <c r="F155" s="238" t="s">
        <v>288</v>
      </c>
      <c r="G155" s="13"/>
      <c r="H155" s="13"/>
      <c r="I155" s="13"/>
      <c r="J155" s="239">
        <v>113</v>
      </c>
      <c r="K155" s="240" t="s">
        <v>289</v>
      </c>
      <c r="L155" s="241" t="s">
        <v>288</v>
      </c>
      <c r="M155" s="125">
        <v>3391500</v>
      </c>
      <c r="N155" s="243">
        <v>2750000</v>
      </c>
      <c r="O155" s="244">
        <f t="shared" si="125"/>
        <v>522500</v>
      </c>
      <c r="P155" s="245">
        <f t="shared" si="126"/>
        <v>3272500</v>
      </c>
      <c r="Q155" s="125">
        <v>1651453.44</v>
      </c>
      <c r="R155" s="242">
        <f t="shared" si="136"/>
        <v>2604937.1320000002</v>
      </c>
      <c r="S155" s="246">
        <f t="shared" si="127"/>
        <v>2509630</v>
      </c>
      <c r="T155" s="53">
        <f t="shared" si="128"/>
        <v>2316619.4655187256</v>
      </c>
      <c r="U155" s="52">
        <f t="shared" si="140"/>
        <v>2316619</v>
      </c>
      <c r="V155" s="13" t="s">
        <v>250</v>
      </c>
      <c r="W155" s="76">
        <v>2478532</v>
      </c>
      <c r="X155" s="76">
        <v>1263710.98</v>
      </c>
      <c r="Y155" s="10"/>
      <c r="Z155" s="54">
        <v>2478532</v>
      </c>
      <c r="AA155" s="55">
        <v>1263710.98</v>
      </c>
      <c r="AB155" s="56">
        <f t="shared" si="146"/>
        <v>2509630</v>
      </c>
      <c r="AC155" s="57">
        <f t="shared" si="147"/>
        <v>2604937</v>
      </c>
      <c r="AD155" s="58">
        <f t="shared" si="148"/>
        <v>2414614</v>
      </c>
      <c r="AE155" s="59">
        <f t="shared" si="149"/>
        <v>2316619.4655187256</v>
      </c>
      <c r="AF155" s="60">
        <f t="shared" si="150"/>
        <v>1651453</v>
      </c>
      <c r="AG155" s="61">
        <f t="shared" si="151"/>
        <v>814715.01</v>
      </c>
      <c r="AH155" s="62">
        <f t="shared" si="134"/>
        <v>0.32</v>
      </c>
      <c r="AI155" s="63" t="str">
        <f>IF(AND(AH155&lt;=50%),"MEDIA ARMONICA","PROMEDIO  ")</f>
        <v>MEDIA ARMONICA</v>
      </c>
      <c r="AJ155" t="s">
        <v>290</v>
      </c>
    </row>
    <row r="156" spans="2:36" ht="17.25" customHeight="1">
      <c r="B156" s="365"/>
      <c r="C156" s="368"/>
      <c r="D156" s="362"/>
      <c r="E156" s="321">
        <v>114</v>
      </c>
      <c r="F156" s="238" t="s">
        <v>291</v>
      </c>
      <c r="G156" s="13"/>
      <c r="H156" s="13"/>
      <c r="I156" s="13"/>
      <c r="J156" s="239">
        <v>114</v>
      </c>
      <c r="K156" s="240" t="s">
        <v>292</v>
      </c>
      <c r="L156" s="241" t="s">
        <v>291</v>
      </c>
      <c r="M156" s="242">
        <v>2499000</v>
      </c>
      <c r="N156" s="243">
        <v>1950000</v>
      </c>
      <c r="O156" s="244">
        <f t="shared" si="125"/>
        <v>370500</v>
      </c>
      <c r="P156" s="245">
        <f t="shared" si="126"/>
        <v>2320500</v>
      </c>
      <c r="Q156" s="242">
        <v>1921374</v>
      </c>
      <c r="R156" s="242">
        <f t="shared" si="136"/>
        <v>2533272.5950000002</v>
      </c>
      <c r="S156" s="246">
        <f t="shared" si="127"/>
        <v>2258382</v>
      </c>
      <c r="T156" s="53">
        <f t="shared" si="128"/>
        <v>2228579.795248196</v>
      </c>
      <c r="U156" s="52">
        <f t="shared" si="140"/>
        <v>2228580</v>
      </c>
      <c r="V156" s="13"/>
      <c r="W156" s="76">
        <v>2410345</v>
      </c>
      <c r="X156" s="76">
        <v>1207919.02</v>
      </c>
      <c r="Y156" s="10"/>
      <c r="Z156" s="54">
        <v>2410345</v>
      </c>
      <c r="AA156" s="55">
        <v>1207919.02</v>
      </c>
      <c r="AB156" s="56">
        <f>+ROUND(AVERAGE(P156,Q156,R156),0)</f>
        <v>2258382</v>
      </c>
      <c r="AC156" s="57">
        <f t="shared" si="147"/>
        <v>2320500</v>
      </c>
      <c r="AD156" s="58">
        <f t="shared" si="148"/>
        <v>2243667</v>
      </c>
      <c r="AE156" s="59">
        <f t="shared" si="149"/>
        <v>2228579.795248196</v>
      </c>
      <c r="AF156" s="60">
        <f t="shared" si="150"/>
        <v>1921374</v>
      </c>
      <c r="AG156" s="61">
        <f t="shared" si="151"/>
        <v>310642.78000000003</v>
      </c>
      <c r="AH156" s="62">
        <f t="shared" si="134"/>
        <v>0.14000000000000001</v>
      </c>
      <c r="AI156" s="63" t="str">
        <f t="shared" si="135"/>
        <v>MEDIA ARMONICA</v>
      </c>
    </row>
    <row r="157" spans="2:36" ht="17.25" customHeight="1">
      <c r="B157" s="365"/>
      <c r="C157" s="368"/>
      <c r="D157" s="362"/>
      <c r="E157" s="321">
        <v>115</v>
      </c>
      <c r="F157" s="238" t="s">
        <v>293</v>
      </c>
      <c r="G157" s="13"/>
      <c r="H157" s="13"/>
      <c r="I157" s="13"/>
      <c r="J157" s="239">
        <v>115</v>
      </c>
      <c r="K157" s="240" t="s">
        <v>294</v>
      </c>
      <c r="L157" s="241" t="s">
        <v>293</v>
      </c>
      <c r="M157" s="125">
        <v>2975000</v>
      </c>
      <c r="N157" s="243">
        <v>2650000</v>
      </c>
      <c r="O157" s="244">
        <f t="shared" si="125"/>
        <v>503500</v>
      </c>
      <c r="P157" s="250">
        <f t="shared" si="126"/>
        <v>3153500</v>
      </c>
      <c r="Q157" s="247">
        <v>399126</v>
      </c>
      <c r="R157" s="242">
        <f t="shared" si="136"/>
        <v>3091643.6710000001</v>
      </c>
      <c r="S157" s="248">
        <f t="shared" si="127"/>
        <v>2214757</v>
      </c>
      <c r="T157" s="52">
        <f t="shared" si="128"/>
        <v>953581.26066580985</v>
      </c>
      <c r="U157" s="52">
        <f t="shared" ref="U157" si="152">ROUND(S157,0)</f>
        <v>2214757</v>
      </c>
      <c r="V157" s="13" t="s">
        <v>290</v>
      </c>
      <c r="W157" s="76">
        <v>2941621</v>
      </c>
      <c r="X157" s="76">
        <v>1482448.45</v>
      </c>
      <c r="Y157" s="10"/>
      <c r="Z157" s="54">
        <v>2941621</v>
      </c>
      <c r="AA157" s="55">
        <v>1482448.45</v>
      </c>
      <c r="AB157" s="56">
        <f t="shared" si="146"/>
        <v>2214757</v>
      </c>
      <c r="AC157" s="57">
        <f t="shared" si="147"/>
        <v>3091644</v>
      </c>
      <c r="AD157" s="58">
        <f t="shared" si="148"/>
        <v>1572887</v>
      </c>
      <c r="AE157" s="59">
        <f t="shared" si="149"/>
        <v>953581.26066580985</v>
      </c>
      <c r="AF157" s="60">
        <f t="shared" si="150"/>
        <v>399126</v>
      </c>
      <c r="AG157" s="61">
        <f t="shared" si="151"/>
        <v>1572686.33</v>
      </c>
      <c r="AH157" s="62">
        <f t="shared" si="134"/>
        <v>0.71</v>
      </c>
      <c r="AI157" s="63" t="str">
        <f t="shared" si="135"/>
        <v xml:space="preserve">PROMEDIO  </v>
      </c>
      <c r="AJ157" t="s">
        <v>290</v>
      </c>
    </row>
    <row r="158" spans="2:36" ht="17.25" customHeight="1">
      <c r="B158" s="365"/>
      <c r="C158" s="368"/>
      <c r="D158" s="362"/>
      <c r="E158" s="321">
        <v>116</v>
      </c>
      <c r="F158" s="238" t="s">
        <v>295</v>
      </c>
      <c r="G158" s="13"/>
      <c r="H158" s="13"/>
      <c r="I158" s="13"/>
      <c r="J158" s="239">
        <v>116</v>
      </c>
      <c r="K158" s="240" t="s">
        <v>296</v>
      </c>
      <c r="L158" s="241" t="s">
        <v>295</v>
      </c>
      <c r="M158" s="242">
        <v>1921850</v>
      </c>
      <c r="N158" s="243">
        <v>2167000</v>
      </c>
      <c r="O158" s="244">
        <f t="shared" si="125"/>
        <v>411730</v>
      </c>
      <c r="P158" s="280">
        <f t="shared" si="126"/>
        <v>2578730</v>
      </c>
      <c r="Q158" s="125">
        <v>1641521.7</v>
      </c>
      <c r="R158" s="125"/>
      <c r="S158" s="246">
        <f t="shared" si="127"/>
        <v>2110126</v>
      </c>
      <c r="T158" s="53">
        <f t="shared" si="128"/>
        <v>2006061.0382271751</v>
      </c>
      <c r="U158" s="52">
        <f t="shared" si="140"/>
        <v>2006061</v>
      </c>
      <c r="V158" s="13"/>
      <c r="W158" s="13"/>
      <c r="X158" s="13"/>
      <c r="Y158" s="10"/>
      <c r="Z158" s="69"/>
      <c r="AA158" s="10"/>
      <c r="AB158" s="56">
        <f>+ROUND(AVERAGE(P158,Q158),0)</f>
        <v>2110126</v>
      </c>
      <c r="AC158" s="57">
        <f t="shared" ref="AC158" si="153">+ROUND(MEDIAN(P158,Q158),0)</f>
        <v>2110126</v>
      </c>
      <c r="AD158" s="58">
        <f t="shared" ref="AD158" si="154">+ROUND(GEOMEAN(P158,Q158),0)</f>
        <v>2057436</v>
      </c>
      <c r="AE158" s="59">
        <f t="shared" ref="AE158" si="155">HARMEAN(P158,Q158)</f>
        <v>2006061.0382271751</v>
      </c>
      <c r="AF158" s="60">
        <f t="shared" ref="AF158" si="156">+ROUND(MIN(P158,Q158),0)</f>
        <v>1641522</v>
      </c>
      <c r="AG158" s="61">
        <f t="shared" ref="AG158" si="157">+ROUND(_xlfn.STDEV.S(P158,Q158),2)</f>
        <v>662706.34</v>
      </c>
      <c r="AH158" s="62">
        <f t="shared" si="134"/>
        <v>0.31</v>
      </c>
      <c r="AI158" s="78" t="str">
        <f t="shared" si="135"/>
        <v>MEDIA ARMONICA</v>
      </c>
    </row>
    <row r="159" spans="2:36" ht="17.25" customHeight="1">
      <c r="B159" s="365"/>
      <c r="C159" s="368"/>
      <c r="D159" s="362"/>
      <c r="E159" s="321">
        <v>117</v>
      </c>
      <c r="F159" s="238" t="s">
        <v>297</v>
      </c>
      <c r="G159" s="13"/>
      <c r="H159" s="13"/>
      <c r="I159" s="13"/>
      <c r="J159" s="239">
        <v>117</v>
      </c>
      <c r="K159" s="240" t="s">
        <v>298</v>
      </c>
      <c r="L159" s="241" t="s">
        <v>297</v>
      </c>
      <c r="M159" s="242">
        <v>41650</v>
      </c>
      <c r="N159" s="243">
        <v>45000</v>
      </c>
      <c r="O159" s="244">
        <f t="shared" si="125"/>
        <v>8550</v>
      </c>
      <c r="P159" s="245">
        <f t="shared" si="126"/>
        <v>53550</v>
      </c>
      <c r="Q159" s="242">
        <v>21598.5</v>
      </c>
      <c r="R159" s="242">
        <f t="shared" si="136"/>
        <v>32205.793000000001</v>
      </c>
      <c r="S159" s="246">
        <f t="shared" si="127"/>
        <v>35785</v>
      </c>
      <c r="T159" s="53">
        <f t="shared" si="128"/>
        <v>31242.201712542672</v>
      </c>
      <c r="U159" s="52">
        <f t="shared" si="140"/>
        <v>31242</v>
      </c>
      <c r="V159" s="13"/>
      <c r="W159" s="13"/>
      <c r="X159" s="13"/>
      <c r="Y159" s="10"/>
      <c r="Z159" s="54">
        <v>30643</v>
      </c>
      <c r="AA159" s="55">
        <v>15436.68</v>
      </c>
      <c r="AB159" s="56">
        <f>+ROUND(AVERAGE(P159,Q159,R159),0)</f>
        <v>35785</v>
      </c>
      <c r="AC159" s="57">
        <f t="shared" ref="AC159:AC170" si="158">+ROUND(MEDIAN(P159,Q159,R159),0)</f>
        <v>32206</v>
      </c>
      <c r="AD159" s="58">
        <f t="shared" ref="AD159:AD170" si="159">+ROUND(GEOMEAN(P159,Q159,R159),0)</f>
        <v>33397</v>
      </c>
      <c r="AE159" s="59">
        <f t="shared" ref="AE159:AE170" si="160">HARMEAN(P159,Q159,R159)</f>
        <v>31242.201712542672</v>
      </c>
      <c r="AF159" s="60">
        <f t="shared" ref="AF159:AF170" si="161">+ROUND(MIN(P159,Q159,R159),0)</f>
        <v>21599</v>
      </c>
      <c r="AG159" s="61">
        <f t="shared" ref="AG159:AG170" si="162">+ROUND(_xlfn.STDEV.S(P159,Q159,R159),2)</f>
        <v>16273.64</v>
      </c>
      <c r="AH159" s="62">
        <f t="shared" si="134"/>
        <v>0.45</v>
      </c>
      <c r="AI159" s="63" t="str">
        <f t="shared" si="135"/>
        <v>MEDIA ARMONICA</v>
      </c>
    </row>
    <row r="160" spans="2:36" ht="17.25" customHeight="1">
      <c r="B160" s="365"/>
      <c r="C160" s="368"/>
      <c r="D160" s="362"/>
      <c r="E160" s="321">
        <v>118</v>
      </c>
      <c r="F160" s="238" t="s">
        <v>299</v>
      </c>
      <c r="G160" s="13"/>
      <c r="H160" s="13"/>
      <c r="I160" s="13"/>
      <c r="J160" s="239">
        <v>118</v>
      </c>
      <c r="K160" s="240" t="s">
        <v>300</v>
      </c>
      <c r="L160" s="241" t="s">
        <v>299</v>
      </c>
      <c r="M160" s="125">
        <v>678300</v>
      </c>
      <c r="N160" s="243">
        <v>297000</v>
      </c>
      <c r="O160" s="244">
        <f t="shared" si="125"/>
        <v>56430</v>
      </c>
      <c r="P160" s="245">
        <f t="shared" si="126"/>
        <v>353430</v>
      </c>
      <c r="Q160" s="125">
        <v>174037.5</v>
      </c>
      <c r="R160" s="242">
        <f t="shared" si="136"/>
        <v>325179.40000000002</v>
      </c>
      <c r="S160" s="246">
        <f t="shared" si="127"/>
        <v>284216</v>
      </c>
      <c r="T160" s="53">
        <f t="shared" si="128"/>
        <v>257499.05384700157</v>
      </c>
      <c r="U160" s="52">
        <f t="shared" si="140"/>
        <v>257499</v>
      </c>
      <c r="V160" s="13" t="s">
        <v>290</v>
      </c>
      <c r="W160" s="76">
        <v>309400</v>
      </c>
      <c r="X160" s="76">
        <v>157670.24</v>
      </c>
      <c r="Y160" s="10"/>
      <c r="Z160" s="54">
        <v>309400</v>
      </c>
      <c r="AA160" s="55">
        <v>157670.24</v>
      </c>
      <c r="AB160" s="56">
        <f t="shared" ref="AB160:AB170" si="163">+ROUND(AVERAGE(P160,Q160,R160),0)</f>
        <v>284216</v>
      </c>
      <c r="AC160" s="57">
        <f t="shared" si="158"/>
        <v>325179</v>
      </c>
      <c r="AD160" s="58">
        <f t="shared" si="159"/>
        <v>271450</v>
      </c>
      <c r="AE160" s="59">
        <f t="shared" si="160"/>
        <v>257499.05384700157</v>
      </c>
      <c r="AF160" s="60">
        <f t="shared" si="161"/>
        <v>174038</v>
      </c>
      <c r="AG160" s="61">
        <f t="shared" si="162"/>
        <v>96456.93</v>
      </c>
      <c r="AH160" s="62">
        <f t="shared" si="134"/>
        <v>0.34</v>
      </c>
      <c r="AI160" s="63" t="str">
        <f t="shared" si="135"/>
        <v>MEDIA ARMONICA</v>
      </c>
    </row>
    <row r="161" spans="2:36" ht="17.25" customHeight="1">
      <c r="B161" s="365"/>
      <c r="C161" s="368"/>
      <c r="D161" s="362"/>
      <c r="E161" s="321">
        <v>119</v>
      </c>
      <c r="F161" s="273" t="s">
        <v>301</v>
      </c>
      <c r="G161" s="65"/>
      <c r="H161" s="65"/>
      <c r="I161" s="65"/>
      <c r="J161" s="281">
        <v>119</v>
      </c>
      <c r="K161" s="282" t="s">
        <v>302</v>
      </c>
      <c r="L161" s="247" t="s">
        <v>301</v>
      </c>
      <c r="M161" s="247">
        <v>169575</v>
      </c>
      <c r="N161" s="274">
        <v>120000</v>
      </c>
      <c r="O161" s="275">
        <f t="shared" si="125"/>
        <v>22800</v>
      </c>
      <c r="P161" s="250">
        <f t="shared" si="126"/>
        <v>142800</v>
      </c>
      <c r="Q161" s="247">
        <v>1596504</v>
      </c>
      <c r="R161" s="242">
        <f>(Z161*5.1%)+Z161</f>
        <v>121191.861</v>
      </c>
      <c r="S161" s="248">
        <f t="shared" si="127"/>
        <v>131996</v>
      </c>
      <c r="T161" s="52">
        <f t="shared" si="128"/>
        <v>131111.60082923921</v>
      </c>
      <c r="U161" s="52">
        <f>ROUND(S161,0)</f>
        <v>131996</v>
      </c>
      <c r="V161" s="65" t="s">
        <v>303</v>
      </c>
      <c r="W161" s="76">
        <v>115311</v>
      </c>
      <c r="X161" s="76">
        <v>58913.33</v>
      </c>
      <c r="Y161" s="10"/>
      <c r="Z161" s="54">
        <v>115311</v>
      </c>
      <c r="AA161" s="55">
        <v>58913.33</v>
      </c>
      <c r="AB161" s="56">
        <f>+ROUND(AVERAGE(P161,R161),0)</f>
        <v>131996</v>
      </c>
      <c r="AC161" s="57">
        <f>+ROUND(MEDIAN(P161,R161),0)</f>
        <v>131996</v>
      </c>
      <c r="AD161" s="58">
        <f>+ROUND(GEOMEAN(P161,R161),0)</f>
        <v>131553</v>
      </c>
      <c r="AE161" s="59">
        <f>HARMEAN(P161,R161)</f>
        <v>131111.60082923921</v>
      </c>
      <c r="AF161" s="60">
        <f>+ROUND(MIN(P161,R161),0)</f>
        <v>121192</v>
      </c>
      <c r="AG161" s="61">
        <f>+ROUND(_xlfn.STDEV.S(P161,R161),2)</f>
        <v>15279.26</v>
      </c>
      <c r="AH161" s="62">
        <f>+ROUND(AG161/AB161,2)</f>
        <v>0.12</v>
      </c>
      <c r="AI161" s="63" t="str">
        <f t="shared" si="135"/>
        <v>MEDIA ARMONICA</v>
      </c>
      <c r="AJ161" s="66" t="s">
        <v>303</v>
      </c>
    </row>
    <row r="162" spans="2:36" ht="17.25" customHeight="1">
      <c r="B162" s="365"/>
      <c r="C162" s="368"/>
      <c r="D162" s="362"/>
      <c r="E162" s="321">
        <v>120</v>
      </c>
      <c r="F162" s="238" t="s">
        <v>304</v>
      </c>
      <c r="G162" s="13"/>
      <c r="H162" s="13"/>
      <c r="I162" s="13"/>
      <c r="J162" s="239">
        <v>120</v>
      </c>
      <c r="K162" s="240" t="s">
        <v>305</v>
      </c>
      <c r="L162" s="241" t="s">
        <v>304</v>
      </c>
      <c r="M162" s="125">
        <v>41650</v>
      </c>
      <c r="N162" s="243">
        <v>330000</v>
      </c>
      <c r="O162" s="244">
        <f t="shared" si="125"/>
        <v>62700</v>
      </c>
      <c r="P162" s="250">
        <f t="shared" si="126"/>
        <v>392700</v>
      </c>
      <c r="Q162" s="247">
        <v>283936.38</v>
      </c>
      <c r="R162" s="247">
        <f t="shared" si="136"/>
        <v>45525.116000000002</v>
      </c>
      <c r="S162" s="248">
        <f t="shared" si="127"/>
        <v>240720</v>
      </c>
      <c r="T162" s="52">
        <f t="shared" si="128"/>
        <v>107011.82247718942</v>
      </c>
      <c r="U162" s="52">
        <f t="shared" ref="U162:U163" si="164">ROUND(S162,0)</f>
        <v>240720</v>
      </c>
      <c r="V162" s="13" t="s">
        <v>290</v>
      </c>
      <c r="W162" s="76">
        <v>230622</v>
      </c>
      <c r="X162" s="76">
        <v>22130.43</v>
      </c>
      <c r="Y162" s="10"/>
      <c r="Z162" s="54">
        <v>43316</v>
      </c>
      <c r="AA162" s="55">
        <v>22130.43</v>
      </c>
      <c r="AB162" s="56">
        <f t="shared" si="163"/>
        <v>240720</v>
      </c>
      <c r="AC162" s="57">
        <f t="shared" si="158"/>
        <v>283936</v>
      </c>
      <c r="AD162" s="58">
        <f t="shared" si="159"/>
        <v>171861</v>
      </c>
      <c r="AE162" s="59">
        <f t="shared" si="160"/>
        <v>107011.82247718942</v>
      </c>
      <c r="AF162" s="60">
        <f t="shared" si="161"/>
        <v>45525</v>
      </c>
      <c r="AG162" s="61">
        <f t="shared" si="162"/>
        <v>177576.21</v>
      </c>
      <c r="AH162" s="62">
        <f t="shared" si="134"/>
        <v>0.74</v>
      </c>
      <c r="AI162" s="63" t="str">
        <f t="shared" si="135"/>
        <v xml:space="preserve">PROMEDIO  </v>
      </c>
    </row>
    <row r="163" spans="2:36" ht="17.25" customHeight="1">
      <c r="B163" s="365"/>
      <c r="C163" s="368"/>
      <c r="D163" s="362"/>
      <c r="E163" s="321">
        <v>121</v>
      </c>
      <c r="F163" s="238" t="s">
        <v>306</v>
      </c>
      <c r="G163" s="13"/>
      <c r="H163" s="13"/>
      <c r="I163" s="13"/>
      <c r="J163" s="239">
        <v>121</v>
      </c>
      <c r="K163" s="240" t="s">
        <v>307</v>
      </c>
      <c r="L163" s="241" t="s">
        <v>306</v>
      </c>
      <c r="M163" s="242">
        <v>339150</v>
      </c>
      <c r="N163" s="243">
        <v>210000</v>
      </c>
      <c r="O163" s="244">
        <f t="shared" si="125"/>
        <v>39900</v>
      </c>
      <c r="P163" s="245">
        <f t="shared" si="126"/>
        <v>249900</v>
      </c>
      <c r="Q163" s="242">
        <v>871765.44</v>
      </c>
      <c r="R163" s="242">
        <f t="shared" si="136"/>
        <v>320489.83799999999</v>
      </c>
      <c r="S163" s="248">
        <f t="shared" si="127"/>
        <v>480718</v>
      </c>
      <c r="T163" s="52">
        <f t="shared" si="128"/>
        <v>362804.24782721617</v>
      </c>
      <c r="U163" s="52">
        <f t="shared" si="164"/>
        <v>480718</v>
      </c>
      <c r="V163" s="13"/>
      <c r="W163" s="76">
        <v>304938</v>
      </c>
      <c r="X163" s="76">
        <v>152734.12</v>
      </c>
      <c r="Y163" s="10"/>
      <c r="Z163" s="54">
        <v>304938</v>
      </c>
      <c r="AA163" s="55">
        <v>152734.12</v>
      </c>
      <c r="AB163" s="56">
        <f t="shared" si="163"/>
        <v>480718</v>
      </c>
      <c r="AC163" s="57">
        <f t="shared" si="158"/>
        <v>320490</v>
      </c>
      <c r="AD163" s="58">
        <f t="shared" si="159"/>
        <v>411775</v>
      </c>
      <c r="AE163" s="59">
        <f t="shared" si="160"/>
        <v>362804.24782721617</v>
      </c>
      <c r="AF163" s="60">
        <f t="shared" si="161"/>
        <v>249900</v>
      </c>
      <c r="AG163" s="61">
        <f t="shared" si="162"/>
        <v>340490.91</v>
      </c>
      <c r="AH163" s="62">
        <f t="shared" si="134"/>
        <v>0.71</v>
      </c>
      <c r="AI163" s="63" t="str">
        <f t="shared" si="135"/>
        <v xml:space="preserve">PROMEDIO  </v>
      </c>
    </row>
    <row r="164" spans="2:36" ht="17.25" customHeight="1">
      <c r="B164" s="365"/>
      <c r="C164" s="368"/>
      <c r="D164" s="362"/>
      <c r="E164" s="321">
        <v>122</v>
      </c>
      <c r="F164" s="238" t="s">
        <v>308</v>
      </c>
      <c r="G164" s="13"/>
      <c r="H164" s="13"/>
      <c r="I164" s="13"/>
      <c r="J164" s="239">
        <v>122</v>
      </c>
      <c r="K164" s="240" t="s">
        <v>309</v>
      </c>
      <c r="L164" s="241" t="s">
        <v>308</v>
      </c>
      <c r="M164" s="242">
        <v>77350</v>
      </c>
      <c r="N164" s="243">
        <v>65000</v>
      </c>
      <c r="O164" s="244">
        <f t="shared" si="125"/>
        <v>12350</v>
      </c>
      <c r="P164" s="245">
        <f t="shared" si="126"/>
        <v>77350</v>
      </c>
      <c r="Q164" s="242">
        <v>139408.5</v>
      </c>
      <c r="R164" s="242">
        <f t="shared" si="136"/>
        <v>90174.748999999996</v>
      </c>
      <c r="S164" s="246">
        <f t="shared" si="127"/>
        <v>102311</v>
      </c>
      <c r="T164" s="53">
        <f t="shared" si="128"/>
        <v>96181.618748528606</v>
      </c>
      <c r="U164" s="52">
        <f t="shared" ref="U164:U166" si="165">ROUND(T164,0)</f>
        <v>96182</v>
      </c>
      <c r="V164" s="13"/>
      <c r="W164" s="13"/>
      <c r="X164" s="13"/>
      <c r="Y164" s="10"/>
      <c r="Z164" s="54">
        <v>85799</v>
      </c>
      <c r="AA164" s="55">
        <v>43321.95</v>
      </c>
      <c r="AB164" s="56">
        <f>+ROUND(AVERAGE(P164,Q164,R164),0)</f>
        <v>102311</v>
      </c>
      <c r="AC164" s="57">
        <f t="shared" si="158"/>
        <v>90175</v>
      </c>
      <c r="AD164" s="58">
        <f t="shared" si="159"/>
        <v>99071</v>
      </c>
      <c r="AE164" s="59">
        <f t="shared" si="160"/>
        <v>96181.618748528606</v>
      </c>
      <c r="AF164" s="60">
        <f t="shared" si="161"/>
        <v>77350</v>
      </c>
      <c r="AG164" s="61">
        <f t="shared" si="162"/>
        <v>32760.99</v>
      </c>
      <c r="AH164" s="62">
        <f t="shared" si="134"/>
        <v>0.32</v>
      </c>
      <c r="AI164" s="63" t="str">
        <f t="shared" si="135"/>
        <v>MEDIA ARMONICA</v>
      </c>
    </row>
    <row r="165" spans="2:36" ht="17.25" customHeight="1">
      <c r="B165" s="365"/>
      <c r="C165" s="368"/>
      <c r="D165" s="362"/>
      <c r="E165" s="321">
        <v>123</v>
      </c>
      <c r="F165" s="238" t="s">
        <v>310</v>
      </c>
      <c r="G165" s="13"/>
      <c r="H165" s="13"/>
      <c r="I165" s="13"/>
      <c r="J165" s="239">
        <v>123</v>
      </c>
      <c r="K165" s="240" t="s">
        <v>311</v>
      </c>
      <c r="L165" s="241" t="s">
        <v>310</v>
      </c>
      <c r="M165" s="242">
        <v>169575</v>
      </c>
      <c r="N165" s="243">
        <v>95000</v>
      </c>
      <c r="O165" s="244">
        <f t="shared" si="125"/>
        <v>18050</v>
      </c>
      <c r="P165" s="245">
        <f t="shared" si="126"/>
        <v>113050</v>
      </c>
      <c r="Q165" s="242">
        <v>168861</v>
      </c>
      <c r="R165" s="242">
        <f t="shared" si="136"/>
        <v>239507.13500000001</v>
      </c>
      <c r="S165" s="246">
        <f t="shared" si="127"/>
        <v>173806</v>
      </c>
      <c r="T165" s="53">
        <f t="shared" si="128"/>
        <v>158370.55680151653</v>
      </c>
      <c r="U165" s="52">
        <f t="shared" si="165"/>
        <v>158371</v>
      </c>
      <c r="V165" s="13"/>
      <c r="W165" s="13"/>
      <c r="X165" s="13"/>
      <c r="Y165" s="10"/>
      <c r="Z165" s="54">
        <v>227885</v>
      </c>
      <c r="AA165" s="55">
        <v>115020.64</v>
      </c>
      <c r="AB165" s="56">
        <f t="shared" si="163"/>
        <v>173806</v>
      </c>
      <c r="AC165" s="57">
        <f t="shared" si="158"/>
        <v>168861</v>
      </c>
      <c r="AD165" s="58">
        <f t="shared" si="159"/>
        <v>165974</v>
      </c>
      <c r="AE165" s="59">
        <f t="shared" si="160"/>
        <v>158370.55680151653</v>
      </c>
      <c r="AF165" s="60">
        <f t="shared" si="161"/>
        <v>113050</v>
      </c>
      <c r="AG165" s="61">
        <f t="shared" si="162"/>
        <v>63373.43</v>
      </c>
      <c r="AH165" s="62">
        <f t="shared" si="134"/>
        <v>0.36</v>
      </c>
      <c r="AI165" s="63" t="str">
        <f t="shared" si="135"/>
        <v>MEDIA ARMONICA</v>
      </c>
    </row>
    <row r="166" spans="2:36" ht="17.25" customHeight="1">
      <c r="B166" s="365"/>
      <c r="C166" s="368"/>
      <c r="D166" s="362"/>
      <c r="E166" s="321">
        <v>124</v>
      </c>
      <c r="F166" s="238" t="s">
        <v>312</v>
      </c>
      <c r="G166" s="13"/>
      <c r="H166" s="13"/>
      <c r="I166" s="13"/>
      <c r="J166" s="239">
        <v>124</v>
      </c>
      <c r="K166" s="240" t="s">
        <v>313</v>
      </c>
      <c r="L166" s="241" t="s">
        <v>312</v>
      </c>
      <c r="M166" s="242">
        <v>77350</v>
      </c>
      <c r="N166" s="243">
        <v>65000</v>
      </c>
      <c r="O166" s="244">
        <f t="shared" si="125"/>
        <v>12350</v>
      </c>
      <c r="P166" s="245">
        <f t="shared" si="126"/>
        <v>77350</v>
      </c>
      <c r="Q166" s="242">
        <v>117810</v>
      </c>
      <c r="R166" s="242">
        <f t="shared" si="136"/>
        <v>91050.232000000004</v>
      </c>
      <c r="S166" s="246">
        <f t="shared" si="127"/>
        <v>95403</v>
      </c>
      <c r="T166" s="53">
        <f t="shared" si="128"/>
        <v>92594.191825115689</v>
      </c>
      <c r="U166" s="52">
        <f t="shared" si="165"/>
        <v>92594</v>
      </c>
      <c r="V166" s="13"/>
      <c r="W166" s="13"/>
      <c r="X166" s="13"/>
      <c r="Y166" s="10"/>
      <c r="Z166" s="54">
        <v>86632</v>
      </c>
      <c r="AA166" s="55">
        <v>44212.07</v>
      </c>
      <c r="AB166" s="56">
        <f t="shared" si="163"/>
        <v>95403</v>
      </c>
      <c r="AC166" s="57">
        <f t="shared" si="158"/>
        <v>91050</v>
      </c>
      <c r="AD166" s="58">
        <f t="shared" si="159"/>
        <v>93967</v>
      </c>
      <c r="AE166" s="59">
        <f t="shared" si="160"/>
        <v>92594.191825115689</v>
      </c>
      <c r="AF166" s="60">
        <f t="shared" si="161"/>
        <v>77350</v>
      </c>
      <c r="AG166" s="61">
        <f t="shared" si="162"/>
        <v>20578.28</v>
      </c>
      <c r="AH166" s="62">
        <f t="shared" si="134"/>
        <v>0.22</v>
      </c>
      <c r="AI166" s="63" t="str">
        <f t="shared" si="135"/>
        <v>MEDIA ARMONICA</v>
      </c>
    </row>
    <row r="167" spans="2:36" ht="17.25" customHeight="1">
      <c r="B167" s="365"/>
      <c r="C167" s="368"/>
      <c r="D167" s="362"/>
      <c r="E167" s="321">
        <v>125</v>
      </c>
      <c r="F167" s="238" t="s">
        <v>314</v>
      </c>
      <c r="G167" s="13"/>
      <c r="H167" s="13"/>
      <c r="I167" s="13"/>
      <c r="J167" s="239">
        <v>125</v>
      </c>
      <c r="K167" s="240" t="s">
        <v>315</v>
      </c>
      <c r="L167" s="241" t="s">
        <v>314</v>
      </c>
      <c r="M167" s="125">
        <v>83300</v>
      </c>
      <c r="N167" s="243">
        <v>780000</v>
      </c>
      <c r="O167" s="244">
        <f t="shared" si="125"/>
        <v>148200</v>
      </c>
      <c r="P167" s="250">
        <f t="shared" si="126"/>
        <v>928200</v>
      </c>
      <c r="Q167" s="247">
        <v>839835.36</v>
      </c>
      <c r="R167" s="247">
        <f t="shared" si="136"/>
        <v>91488.498999999996</v>
      </c>
      <c r="S167" s="248">
        <f t="shared" si="127"/>
        <v>619841</v>
      </c>
      <c r="T167" s="52">
        <f t="shared" si="128"/>
        <v>227300.29235452064</v>
      </c>
      <c r="U167" s="52">
        <f t="shared" ref="U167" si="166">ROUND(S167,0)</f>
        <v>619841</v>
      </c>
      <c r="V167" s="13" t="s">
        <v>290</v>
      </c>
      <c r="W167" s="76">
        <v>87049</v>
      </c>
      <c r="X167" s="76">
        <v>43602.79</v>
      </c>
      <c r="Y167" s="10"/>
      <c r="Z167" s="54">
        <v>87049</v>
      </c>
      <c r="AA167" s="55">
        <v>43602.79</v>
      </c>
      <c r="AB167" s="56">
        <f t="shared" si="163"/>
        <v>619841</v>
      </c>
      <c r="AC167" s="57">
        <f t="shared" si="158"/>
        <v>839835</v>
      </c>
      <c r="AD167" s="58">
        <f t="shared" si="159"/>
        <v>414700</v>
      </c>
      <c r="AE167" s="59">
        <f t="shared" si="160"/>
        <v>227300.29235452064</v>
      </c>
      <c r="AF167" s="60">
        <f t="shared" si="161"/>
        <v>91488</v>
      </c>
      <c r="AG167" s="61">
        <f t="shared" si="162"/>
        <v>459695.09</v>
      </c>
      <c r="AH167" s="62">
        <f t="shared" si="134"/>
        <v>0.74</v>
      </c>
      <c r="AI167" s="63" t="str">
        <f t="shared" si="135"/>
        <v xml:space="preserve">PROMEDIO  </v>
      </c>
    </row>
    <row r="168" spans="2:36" ht="17.25" customHeight="1">
      <c r="B168" s="365"/>
      <c r="C168" s="368"/>
      <c r="D168" s="362"/>
      <c r="E168" s="321">
        <v>126</v>
      </c>
      <c r="F168" s="238" t="s">
        <v>316</v>
      </c>
      <c r="G168" s="13"/>
      <c r="H168" s="13"/>
      <c r="I168" s="13"/>
      <c r="J168" s="239">
        <v>126</v>
      </c>
      <c r="K168" s="240" t="s">
        <v>317</v>
      </c>
      <c r="L168" s="241" t="s">
        <v>316</v>
      </c>
      <c r="M168" s="242">
        <v>101150</v>
      </c>
      <c r="N168" s="243">
        <v>45000</v>
      </c>
      <c r="O168" s="244">
        <f t="shared" si="125"/>
        <v>8550</v>
      </c>
      <c r="P168" s="245">
        <f t="shared" si="126"/>
        <v>53550</v>
      </c>
      <c r="Q168" s="242">
        <v>51051</v>
      </c>
      <c r="R168" s="242">
        <f t="shared" si="136"/>
        <v>57156.533000000003</v>
      </c>
      <c r="S168" s="246">
        <f t="shared" si="127"/>
        <v>53919</v>
      </c>
      <c r="T168" s="53">
        <f t="shared" si="128"/>
        <v>53803.741622943926</v>
      </c>
      <c r="U168" s="52">
        <f>ROUND(T168,0)</f>
        <v>53804</v>
      </c>
      <c r="V168" s="13"/>
      <c r="W168" s="76">
        <v>174097</v>
      </c>
      <c r="X168" s="76">
        <v>27329.54</v>
      </c>
      <c r="Y168" s="10"/>
      <c r="Z168" s="54">
        <v>54383</v>
      </c>
      <c r="AA168" s="55">
        <v>27329.54</v>
      </c>
      <c r="AB168" s="56">
        <f t="shared" si="163"/>
        <v>53919</v>
      </c>
      <c r="AC168" s="57">
        <f t="shared" si="158"/>
        <v>53550</v>
      </c>
      <c r="AD168" s="58">
        <f t="shared" si="159"/>
        <v>53861</v>
      </c>
      <c r="AE168" s="59">
        <f t="shared" si="160"/>
        <v>53803.741622943926</v>
      </c>
      <c r="AF168" s="60">
        <f t="shared" si="161"/>
        <v>51051</v>
      </c>
      <c r="AG168" s="61">
        <f t="shared" si="162"/>
        <v>3069.46</v>
      </c>
      <c r="AH168" s="62">
        <f t="shared" si="134"/>
        <v>0.06</v>
      </c>
      <c r="AI168" s="63" t="str">
        <f t="shared" si="135"/>
        <v>MEDIA ARMONICA</v>
      </c>
    </row>
    <row r="169" spans="2:36" ht="17.25" customHeight="1">
      <c r="B169" s="365"/>
      <c r="C169" s="368"/>
      <c r="D169" s="362"/>
      <c r="E169" s="321">
        <v>127</v>
      </c>
      <c r="F169" s="238" t="s">
        <v>318</v>
      </c>
      <c r="G169" s="13"/>
      <c r="H169" s="13"/>
      <c r="I169" s="13"/>
      <c r="J169" s="239">
        <v>127</v>
      </c>
      <c r="K169" s="240" t="s">
        <v>319</v>
      </c>
      <c r="L169" s="241" t="s">
        <v>318</v>
      </c>
      <c r="M169" s="242">
        <v>101150</v>
      </c>
      <c r="N169" s="243">
        <v>45000</v>
      </c>
      <c r="O169" s="244">
        <f t="shared" si="125"/>
        <v>8550</v>
      </c>
      <c r="P169" s="245">
        <f t="shared" si="126"/>
        <v>53550</v>
      </c>
      <c r="Q169" s="242">
        <v>29452.5</v>
      </c>
      <c r="R169" s="242">
        <f t="shared" si="136"/>
        <v>77292.641999999993</v>
      </c>
      <c r="S169" s="246">
        <f t="shared" si="127"/>
        <v>53432</v>
      </c>
      <c r="T169" s="53">
        <f t="shared" si="128"/>
        <v>45756.152275988359</v>
      </c>
      <c r="U169" s="52">
        <f t="shared" ref="U169:U172" si="167">ROUND(T169,0)</f>
        <v>45756</v>
      </c>
      <c r="V169" s="13"/>
      <c r="W169" s="13"/>
      <c r="X169" s="13"/>
      <c r="Y169" s="10"/>
      <c r="Z169" s="54">
        <v>73542</v>
      </c>
      <c r="AA169" s="55">
        <v>37047.08</v>
      </c>
      <c r="AB169" s="56">
        <f>+ROUND(AVERAGE(P169,Q169,R169),0)</f>
        <v>53432</v>
      </c>
      <c r="AC169" s="57">
        <f t="shared" si="158"/>
        <v>53550</v>
      </c>
      <c r="AD169" s="58">
        <f t="shared" si="159"/>
        <v>49584</v>
      </c>
      <c r="AE169" s="59">
        <f t="shared" si="160"/>
        <v>45756.152275988359</v>
      </c>
      <c r="AF169" s="60">
        <f t="shared" si="161"/>
        <v>29453</v>
      </c>
      <c r="AG169" s="61">
        <f t="shared" si="162"/>
        <v>23920.29</v>
      </c>
      <c r="AH169" s="62">
        <f t="shared" si="134"/>
        <v>0.45</v>
      </c>
      <c r="AI169" s="63" t="str">
        <f t="shared" si="135"/>
        <v>MEDIA ARMONICA</v>
      </c>
    </row>
    <row r="170" spans="2:36" ht="17.25" customHeight="1">
      <c r="B170" s="365"/>
      <c r="C170" s="368"/>
      <c r="D170" s="362"/>
      <c r="E170" s="321">
        <v>128</v>
      </c>
      <c r="F170" s="238" t="s">
        <v>320</v>
      </c>
      <c r="G170" s="13"/>
      <c r="H170" s="13"/>
      <c r="I170" s="13"/>
      <c r="J170" s="239">
        <v>128</v>
      </c>
      <c r="K170" s="240" t="s">
        <v>321</v>
      </c>
      <c r="L170" s="241" t="s">
        <v>320</v>
      </c>
      <c r="M170" s="242">
        <v>41650</v>
      </c>
      <c r="N170" s="243">
        <v>45000</v>
      </c>
      <c r="O170" s="244">
        <f t="shared" si="125"/>
        <v>8550</v>
      </c>
      <c r="P170" s="245">
        <f t="shared" si="126"/>
        <v>53550</v>
      </c>
      <c r="Q170" s="242">
        <v>29452.5</v>
      </c>
      <c r="R170" s="242">
        <f t="shared" si="136"/>
        <v>45775.254000000001</v>
      </c>
      <c r="S170" s="246">
        <f t="shared" si="127"/>
        <v>42926</v>
      </c>
      <c r="T170" s="53">
        <f t="shared" si="128"/>
        <v>40283.068569260649</v>
      </c>
      <c r="U170" s="52">
        <f t="shared" si="167"/>
        <v>40283</v>
      </c>
      <c r="V170" s="13"/>
      <c r="W170" s="13"/>
      <c r="X170" s="13"/>
      <c r="Y170" s="10"/>
      <c r="Z170" s="54">
        <v>43554</v>
      </c>
      <c r="AA170" s="55">
        <v>22092.35</v>
      </c>
      <c r="AB170" s="56">
        <f t="shared" si="163"/>
        <v>42926</v>
      </c>
      <c r="AC170" s="57">
        <f t="shared" si="158"/>
        <v>45775</v>
      </c>
      <c r="AD170" s="58">
        <f t="shared" si="159"/>
        <v>41639</v>
      </c>
      <c r="AE170" s="59">
        <f t="shared" si="160"/>
        <v>40283.068569260649</v>
      </c>
      <c r="AF170" s="60">
        <f t="shared" si="161"/>
        <v>29453</v>
      </c>
      <c r="AG170" s="61">
        <f t="shared" si="162"/>
        <v>12298.84</v>
      </c>
      <c r="AH170" s="62">
        <f t="shared" si="134"/>
        <v>0.28999999999999998</v>
      </c>
      <c r="AI170" s="63" t="str">
        <f t="shared" si="135"/>
        <v>MEDIA ARMONICA</v>
      </c>
    </row>
    <row r="171" spans="2:36" ht="17.25" customHeight="1">
      <c r="B171" s="365"/>
      <c r="C171" s="368"/>
      <c r="D171" s="362"/>
      <c r="E171" s="321">
        <v>129</v>
      </c>
      <c r="F171" s="238" t="s">
        <v>322</v>
      </c>
      <c r="G171" s="13"/>
      <c r="H171" s="13"/>
      <c r="I171" s="13"/>
      <c r="J171" s="239">
        <v>129</v>
      </c>
      <c r="K171" s="240" t="s">
        <v>323</v>
      </c>
      <c r="L171" s="241" t="s">
        <v>322</v>
      </c>
      <c r="M171" s="242">
        <v>3346280</v>
      </c>
      <c r="N171" s="243">
        <v>3465000</v>
      </c>
      <c r="O171" s="244">
        <f t="shared" si="125"/>
        <v>658350</v>
      </c>
      <c r="P171" s="250">
        <f t="shared" si="126"/>
        <v>4123350</v>
      </c>
      <c r="Q171" s="247">
        <v>2747472</v>
      </c>
      <c r="R171" s="242"/>
      <c r="S171" s="246">
        <f t="shared" si="127"/>
        <v>3435411</v>
      </c>
      <c r="T171" s="53">
        <f t="shared" si="128"/>
        <v>3297651.6263119611</v>
      </c>
      <c r="U171" s="52">
        <f t="shared" si="167"/>
        <v>3297652</v>
      </c>
      <c r="V171" s="13"/>
      <c r="W171" s="13"/>
      <c r="X171" s="13"/>
      <c r="Y171" s="10"/>
      <c r="Z171" s="69"/>
      <c r="AA171" s="10"/>
      <c r="AB171" s="56">
        <f>+ROUND(AVERAGE(P171,Q171),0)</f>
        <v>3435411</v>
      </c>
      <c r="AC171" s="57">
        <f t="shared" ref="AC171:AC175" si="168">+ROUND(MEDIAN(P171,Q171),0)</f>
        <v>3435411</v>
      </c>
      <c r="AD171" s="58">
        <f t="shared" ref="AD171:AD175" si="169">+ROUND(GEOMEAN(P171,Q171),0)</f>
        <v>3365827</v>
      </c>
      <c r="AE171" s="59">
        <f t="shared" ref="AE171:AE175" si="170">HARMEAN(P171,Q171)</f>
        <v>3297651.6263119611</v>
      </c>
      <c r="AF171" s="60">
        <f t="shared" ref="AF171:AF175" si="171">+ROUND(MIN(P171,Q171),0)</f>
        <v>2747472</v>
      </c>
      <c r="AG171" s="61">
        <f t="shared" ref="AG171:AG175" si="172">+ROUND(_xlfn.STDEV.S(P171,Q171),2)</f>
        <v>972892.66</v>
      </c>
      <c r="AH171" s="62">
        <f t="shared" si="134"/>
        <v>0.28000000000000003</v>
      </c>
      <c r="AI171" s="78" t="str">
        <f t="shared" si="135"/>
        <v>MEDIA ARMONICA</v>
      </c>
      <c r="AJ171" t="s">
        <v>290</v>
      </c>
    </row>
    <row r="172" spans="2:36" ht="17.25" customHeight="1">
      <c r="B172" s="365"/>
      <c r="C172" s="368"/>
      <c r="D172" s="362"/>
      <c r="E172" s="321">
        <v>130</v>
      </c>
      <c r="F172" s="238" t="s">
        <v>324</v>
      </c>
      <c r="G172" s="13"/>
      <c r="H172" s="13"/>
      <c r="I172" s="13"/>
      <c r="J172" s="239">
        <v>130</v>
      </c>
      <c r="K172" s="240" t="s">
        <v>325</v>
      </c>
      <c r="L172" s="241" t="s">
        <v>324</v>
      </c>
      <c r="M172" s="242">
        <v>2826250</v>
      </c>
      <c r="N172" s="243">
        <v>3465000</v>
      </c>
      <c r="O172" s="244">
        <f t="shared" si="125"/>
        <v>658350</v>
      </c>
      <c r="P172" s="250">
        <f t="shared" si="126"/>
        <v>4123350</v>
      </c>
      <c r="Q172" s="247">
        <v>2803164</v>
      </c>
      <c r="R172" s="242"/>
      <c r="S172" s="246">
        <f t="shared" si="127"/>
        <v>3463257</v>
      </c>
      <c r="T172" s="53">
        <f t="shared" si="128"/>
        <v>3337443.9954643855</v>
      </c>
      <c r="U172" s="52">
        <f t="shared" si="167"/>
        <v>3337444</v>
      </c>
      <c r="V172" s="13"/>
      <c r="W172" s="13"/>
      <c r="X172" s="13"/>
      <c r="Y172" s="10"/>
      <c r="Z172" s="69"/>
      <c r="AA172" s="10"/>
      <c r="AB172" s="56">
        <f>+ROUND(AVERAGE(P172,Q172),0)</f>
        <v>3463257</v>
      </c>
      <c r="AC172" s="57">
        <f t="shared" si="168"/>
        <v>3463257</v>
      </c>
      <c r="AD172" s="58">
        <f t="shared" si="169"/>
        <v>3399769</v>
      </c>
      <c r="AE172" s="59">
        <f t="shared" si="170"/>
        <v>3337443.9954643855</v>
      </c>
      <c r="AF172" s="60">
        <f t="shared" si="171"/>
        <v>2803164</v>
      </c>
      <c r="AG172" s="61">
        <f t="shared" si="172"/>
        <v>933512.47</v>
      </c>
      <c r="AH172" s="62">
        <f t="shared" si="134"/>
        <v>0.27</v>
      </c>
      <c r="AI172" s="78" t="str">
        <f t="shared" si="135"/>
        <v>MEDIA ARMONICA</v>
      </c>
      <c r="AJ172" t="s">
        <v>290</v>
      </c>
    </row>
    <row r="173" spans="2:36" ht="17.25" customHeight="1">
      <c r="B173" s="365"/>
      <c r="C173" s="368"/>
      <c r="D173" s="362"/>
      <c r="E173" s="321">
        <v>131</v>
      </c>
      <c r="F173" s="273" t="s">
        <v>326</v>
      </c>
      <c r="G173" s="13"/>
      <c r="H173" s="13"/>
      <c r="I173" s="13"/>
      <c r="J173" s="239">
        <v>131</v>
      </c>
      <c r="K173" s="240" t="s">
        <v>327</v>
      </c>
      <c r="L173" s="241" t="s">
        <v>326</v>
      </c>
      <c r="M173" s="247">
        <v>2317525</v>
      </c>
      <c r="N173" s="274">
        <v>4510000</v>
      </c>
      <c r="O173" s="275">
        <f t="shared" si="125"/>
        <v>856900</v>
      </c>
      <c r="P173" s="250">
        <f t="shared" si="126"/>
        <v>5366900</v>
      </c>
      <c r="Q173" s="247">
        <v>1912092</v>
      </c>
      <c r="R173" s="242"/>
      <c r="S173" s="248">
        <f t="shared" si="127"/>
        <v>3639496</v>
      </c>
      <c r="T173" s="100">
        <f t="shared" si="128"/>
        <v>2819622.9793356005</v>
      </c>
      <c r="U173" s="52">
        <f>ROUND(S173,0)</f>
        <v>3639496</v>
      </c>
      <c r="V173" s="13"/>
      <c r="W173" s="13"/>
      <c r="X173" s="13"/>
      <c r="Y173" s="10"/>
      <c r="Z173" s="69"/>
      <c r="AA173" s="10"/>
      <c r="AB173" s="56">
        <f t="shared" ref="AB173:AB175" si="173">+ROUND(AVERAGE(P173,Q173),0)</f>
        <v>3639496</v>
      </c>
      <c r="AC173" s="57">
        <f t="shared" si="168"/>
        <v>3639496</v>
      </c>
      <c r="AD173" s="58">
        <f t="shared" si="169"/>
        <v>3203437</v>
      </c>
      <c r="AE173" s="59">
        <f t="shared" si="170"/>
        <v>2819622.9793356005</v>
      </c>
      <c r="AF173" s="60">
        <f t="shared" si="171"/>
        <v>1912092</v>
      </c>
      <c r="AG173" s="61">
        <f t="shared" si="172"/>
        <v>2442918.16</v>
      </c>
      <c r="AH173" s="62">
        <f t="shared" si="134"/>
        <v>0.67</v>
      </c>
      <c r="AI173" s="78" t="str">
        <f t="shared" si="135"/>
        <v xml:space="preserve">PROMEDIO  </v>
      </c>
      <c r="AJ173" t="s">
        <v>290</v>
      </c>
    </row>
    <row r="174" spans="2:36" ht="17.25" customHeight="1">
      <c r="B174" s="365"/>
      <c r="C174" s="368"/>
      <c r="D174" s="362"/>
      <c r="E174" s="321">
        <v>132</v>
      </c>
      <c r="F174" s="238" t="s">
        <v>328</v>
      </c>
      <c r="G174" s="13"/>
      <c r="H174" s="13"/>
      <c r="I174" s="13"/>
      <c r="J174" s="239">
        <v>132</v>
      </c>
      <c r="K174" s="240" t="s">
        <v>329</v>
      </c>
      <c r="L174" s="241" t="s">
        <v>328</v>
      </c>
      <c r="M174" s="242">
        <v>237405</v>
      </c>
      <c r="N174" s="243">
        <v>253000</v>
      </c>
      <c r="O174" s="244">
        <f t="shared" si="125"/>
        <v>48070</v>
      </c>
      <c r="P174" s="245">
        <f t="shared" si="126"/>
        <v>301070</v>
      </c>
      <c r="Q174" s="242">
        <v>185640</v>
      </c>
      <c r="R174" s="242"/>
      <c r="S174" s="246">
        <f t="shared" si="127"/>
        <v>243355</v>
      </c>
      <c r="T174" s="53">
        <f t="shared" si="128"/>
        <v>229667.09046454768</v>
      </c>
      <c r="U174" s="52">
        <f>ROUND(T174,0)</f>
        <v>229667</v>
      </c>
      <c r="V174" s="13"/>
      <c r="W174" s="13"/>
      <c r="X174" s="13"/>
      <c r="Y174" s="10"/>
      <c r="Z174" s="69"/>
      <c r="AA174" s="10"/>
      <c r="AB174" s="56">
        <f>+ROUND(AVERAGE(P174,Q174),0)</f>
        <v>243355</v>
      </c>
      <c r="AC174" s="57">
        <f t="shared" si="168"/>
        <v>243355</v>
      </c>
      <c r="AD174" s="58">
        <f t="shared" si="169"/>
        <v>236412</v>
      </c>
      <c r="AE174" s="59">
        <f t="shared" si="170"/>
        <v>229667.09046454768</v>
      </c>
      <c r="AF174" s="60">
        <f t="shared" si="171"/>
        <v>185640</v>
      </c>
      <c r="AG174" s="61">
        <f t="shared" si="172"/>
        <v>81621.34</v>
      </c>
      <c r="AH174" s="62">
        <f t="shared" si="134"/>
        <v>0.34</v>
      </c>
      <c r="AI174" s="78" t="str">
        <f t="shared" si="135"/>
        <v>MEDIA ARMONICA</v>
      </c>
    </row>
    <row r="175" spans="2:36" ht="17.25" customHeight="1" thickBot="1">
      <c r="B175" s="366"/>
      <c r="C175" s="369"/>
      <c r="D175" s="363"/>
      <c r="E175" s="321">
        <v>133</v>
      </c>
      <c r="F175" s="238" t="s">
        <v>312</v>
      </c>
      <c r="G175" s="13"/>
      <c r="H175" s="13"/>
      <c r="I175" s="13"/>
      <c r="J175" s="239">
        <v>133</v>
      </c>
      <c r="K175" s="240" t="s">
        <v>330</v>
      </c>
      <c r="L175" s="241" t="s">
        <v>312</v>
      </c>
      <c r="M175" s="242">
        <v>373065</v>
      </c>
      <c r="N175" s="243">
        <v>308000</v>
      </c>
      <c r="O175" s="244">
        <f t="shared" si="125"/>
        <v>58520</v>
      </c>
      <c r="P175" s="245">
        <f t="shared" si="126"/>
        <v>366520</v>
      </c>
      <c r="Q175" s="242">
        <v>111384</v>
      </c>
      <c r="R175" s="242"/>
      <c r="S175" s="248">
        <f t="shared" si="127"/>
        <v>238952</v>
      </c>
      <c r="T175" s="52">
        <f t="shared" si="128"/>
        <v>170847.96812749002</v>
      </c>
      <c r="U175" s="52">
        <f t="shared" ref="U175" si="174">ROUND(S175,0)</f>
        <v>238952</v>
      </c>
      <c r="V175" s="13"/>
      <c r="W175" s="13"/>
      <c r="X175" s="13"/>
      <c r="Y175" s="10"/>
      <c r="Z175" s="69"/>
      <c r="AA175" s="10"/>
      <c r="AB175" s="56">
        <f t="shared" si="173"/>
        <v>238952</v>
      </c>
      <c r="AC175" s="57">
        <f t="shared" si="168"/>
        <v>238952</v>
      </c>
      <c r="AD175" s="58">
        <f t="shared" si="169"/>
        <v>202051</v>
      </c>
      <c r="AE175" s="59">
        <f t="shared" si="170"/>
        <v>170847.96812749002</v>
      </c>
      <c r="AF175" s="60">
        <f t="shared" si="171"/>
        <v>111384</v>
      </c>
      <c r="AG175" s="61">
        <f t="shared" si="172"/>
        <v>180408.4</v>
      </c>
      <c r="AH175" s="62">
        <f t="shared" si="134"/>
        <v>0.75</v>
      </c>
      <c r="AI175" s="78" t="str">
        <f t="shared" si="135"/>
        <v xml:space="preserve">PROMEDIO  </v>
      </c>
    </row>
    <row r="176" spans="2:36" ht="25.5" hidden="1" customHeight="1">
      <c r="B176" s="345" t="s">
        <v>0</v>
      </c>
      <c r="C176" s="14" t="s">
        <v>1</v>
      </c>
      <c r="D176" s="370" t="s">
        <v>2</v>
      </c>
      <c r="E176" s="322"/>
      <c r="F176" s="354" t="s">
        <v>3</v>
      </c>
      <c r="G176" s="4"/>
      <c r="H176" s="4"/>
      <c r="I176" s="4"/>
      <c r="J176" s="4"/>
      <c r="K176" s="4"/>
      <c r="L176" s="256"/>
      <c r="M176" s="4"/>
      <c r="N176" s="4"/>
      <c r="O176" s="4"/>
      <c r="P176" s="257"/>
      <c r="Q176" s="4"/>
      <c r="R176" s="4"/>
      <c r="S176" s="4"/>
    </row>
    <row r="177" spans="2:36" ht="25.5" hidden="1" customHeight="1">
      <c r="B177" s="346"/>
      <c r="C177" s="14" t="s">
        <v>54</v>
      </c>
      <c r="D177" s="352"/>
      <c r="E177" s="322"/>
      <c r="F177" s="354"/>
      <c r="G177" s="4"/>
      <c r="H177" s="4"/>
      <c r="I177" s="4"/>
      <c r="J177" s="4"/>
      <c r="K177" s="4"/>
      <c r="L177" s="256"/>
      <c r="M177" s="4"/>
      <c r="N177" s="4"/>
      <c r="O177" s="4"/>
      <c r="P177" s="257"/>
      <c r="Q177" s="4"/>
      <c r="R177" s="4"/>
      <c r="S177" s="4"/>
    </row>
    <row r="178" spans="2:36" ht="25.5" hidden="1" customHeight="1" thickBot="1">
      <c r="B178" s="351"/>
      <c r="C178" s="90" t="s">
        <v>55</v>
      </c>
      <c r="D178" s="352"/>
      <c r="E178" s="322"/>
      <c r="F178" s="354"/>
      <c r="G178" s="4"/>
      <c r="H178" s="4"/>
      <c r="I178" s="4"/>
      <c r="J178" s="4"/>
      <c r="K178" s="4"/>
      <c r="L178" s="256"/>
      <c r="M178" s="4"/>
      <c r="N178" s="4"/>
      <c r="O178" s="4"/>
      <c r="P178" s="257"/>
      <c r="Q178" s="4"/>
      <c r="R178" s="4"/>
      <c r="S178" s="4"/>
    </row>
    <row r="179" spans="2:36" ht="25.5" customHeight="1">
      <c r="B179" s="364">
        <v>10275451.92</v>
      </c>
      <c r="C179" s="361" t="s">
        <v>331</v>
      </c>
      <c r="D179" s="338">
        <v>10</v>
      </c>
      <c r="E179" s="325"/>
      <c r="F179" s="232" t="s">
        <v>332</v>
      </c>
      <c r="G179" s="109"/>
      <c r="H179" s="109"/>
      <c r="I179" s="109"/>
      <c r="J179" s="109"/>
      <c r="K179" s="109"/>
      <c r="L179" s="277"/>
      <c r="M179" s="109"/>
      <c r="N179" s="109"/>
      <c r="O179" s="109"/>
      <c r="P179" s="278"/>
      <c r="Q179" s="109"/>
      <c r="R179" s="109"/>
      <c r="S179" s="109"/>
      <c r="T179" s="106"/>
      <c r="U179" s="106"/>
      <c r="V179" s="109"/>
      <c r="W179" s="109"/>
      <c r="X179" s="109"/>
      <c r="Y179" s="106"/>
      <c r="Z179" s="106"/>
      <c r="AA179" s="106"/>
      <c r="AB179" s="106"/>
      <c r="AC179" s="106"/>
      <c r="AD179" s="106"/>
      <c r="AE179" s="106"/>
      <c r="AF179" s="106"/>
      <c r="AG179" s="106"/>
      <c r="AH179" s="106"/>
      <c r="AI179" s="106"/>
    </row>
    <row r="180" spans="2:36" ht="25.5" customHeight="1">
      <c r="B180" s="365"/>
      <c r="C180" s="362"/>
      <c r="D180" s="338"/>
      <c r="E180" s="321"/>
      <c r="F180" s="235" t="s">
        <v>6</v>
      </c>
      <c r="G180" s="13"/>
      <c r="H180" s="13"/>
      <c r="I180" s="13"/>
      <c r="J180" s="13"/>
      <c r="K180" s="13"/>
      <c r="L180" s="236"/>
      <c r="M180" s="13"/>
      <c r="N180" s="13"/>
      <c r="O180" s="13"/>
      <c r="P180" s="237"/>
      <c r="Q180" s="13"/>
      <c r="R180" s="13"/>
      <c r="S180" s="13"/>
      <c r="T180" s="10"/>
      <c r="U180" s="10"/>
      <c r="V180" s="13"/>
      <c r="W180" s="13"/>
      <c r="X180" s="13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</row>
    <row r="181" spans="2:36" ht="16.5" customHeight="1">
      <c r="B181" s="365"/>
      <c r="C181" s="362"/>
      <c r="D181" s="338"/>
      <c r="E181" s="321">
        <v>134</v>
      </c>
      <c r="F181" s="238" t="s">
        <v>333</v>
      </c>
      <c r="G181" s="13"/>
      <c r="H181" s="13"/>
      <c r="I181" s="13"/>
      <c r="J181" s="239">
        <v>134</v>
      </c>
      <c r="K181" s="240" t="s">
        <v>334</v>
      </c>
      <c r="L181" s="241" t="s">
        <v>333</v>
      </c>
      <c r="M181" s="125">
        <v>714000</v>
      </c>
      <c r="N181" s="283">
        <v>850000</v>
      </c>
      <c r="O181" s="284">
        <f t="shared" ref="O181:O185" si="175">N181*19%</f>
        <v>161500</v>
      </c>
      <c r="P181" s="285">
        <f t="shared" ref="P181:P185" si="176">N181+O181</f>
        <v>1011500</v>
      </c>
      <c r="Q181" s="125">
        <v>2230464.6</v>
      </c>
      <c r="R181" s="242">
        <f t="shared" ref="R181:R185" si="177">(Z181*5.1%)+Z181</f>
        <v>783182.07799999998</v>
      </c>
      <c r="S181" s="248">
        <f t="shared" ref="S181:S185" si="178">AB181</f>
        <v>1341716</v>
      </c>
      <c r="T181" s="52">
        <f t="shared" ref="T181:T185" si="179">AE181</f>
        <v>1105456.8526882918</v>
      </c>
      <c r="U181" s="52">
        <f>ROUND(S181,0)</f>
        <v>1341716</v>
      </c>
      <c r="V181" s="13" t="s">
        <v>250</v>
      </c>
      <c r="W181" s="76">
        <v>745178</v>
      </c>
      <c r="X181" s="76">
        <v>379773.03</v>
      </c>
      <c r="Y181" s="10"/>
      <c r="Z181" s="54">
        <v>745178</v>
      </c>
      <c r="AA181" s="55">
        <v>379773.03</v>
      </c>
      <c r="AB181" s="56">
        <f>+ROUND(AVERAGE(P181,Q181,R181),0)</f>
        <v>1341716</v>
      </c>
      <c r="AC181" s="57">
        <f t="shared" ref="AC181:AC185" si="180">+ROUND(MEDIAN(P181,Q181,R181),0)</f>
        <v>1011500</v>
      </c>
      <c r="AD181" s="58">
        <f t="shared" ref="AD181:AD185" si="181">+ROUND(GEOMEAN(P181,Q181,R181),0)</f>
        <v>1208949</v>
      </c>
      <c r="AE181" s="59">
        <f t="shared" ref="AE181:AE185" si="182">HARMEAN(P181,Q181,R181)</f>
        <v>1105456.8526882918</v>
      </c>
      <c r="AF181" s="60">
        <f t="shared" ref="AF181:AF185" si="183">+ROUND(MIN(P181,Q181,R181),0)</f>
        <v>783182</v>
      </c>
      <c r="AG181" s="61">
        <f t="shared" ref="AG181:AG185" si="184">+ROUND(_xlfn.STDEV.S(P181,Q181,R181),2)</f>
        <v>778099.23</v>
      </c>
      <c r="AH181" s="62">
        <f t="shared" ref="AH181:AH185" si="185">+ROUND(AG181/AB181,2)</f>
        <v>0.57999999999999996</v>
      </c>
      <c r="AI181" s="63" t="str">
        <f t="shared" ref="AI181:AI185" si="186">IF(AND(AH181&lt;=50%),"MEDIA ARMONICA","PROMEDIO  ")</f>
        <v xml:space="preserve">PROMEDIO  </v>
      </c>
    </row>
    <row r="182" spans="2:36" ht="16.5" customHeight="1">
      <c r="B182" s="365"/>
      <c r="C182" s="362"/>
      <c r="D182" s="338"/>
      <c r="E182" s="321">
        <v>135</v>
      </c>
      <c r="F182" s="238" t="s">
        <v>335</v>
      </c>
      <c r="G182" s="13"/>
      <c r="H182" s="13"/>
      <c r="I182" s="13"/>
      <c r="J182" s="239">
        <v>135</v>
      </c>
      <c r="K182" s="240" t="s">
        <v>336</v>
      </c>
      <c r="L182" s="241" t="s">
        <v>335</v>
      </c>
      <c r="M182" s="251">
        <v>428400</v>
      </c>
      <c r="N182" s="283">
        <v>450000</v>
      </c>
      <c r="O182" s="284">
        <f t="shared" si="175"/>
        <v>85500</v>
      </c>
      <c r="P182" s="285">
        <f t="shared" si="176"/>
        <v>535500</v>
      </c>
      <c r="Q182" s="242">
        <v>471240</v>
      </c>
      <c r="R182" s="242">
        <f t="shared" si="177"/>
        <v>501401.62099999998</v>
      </c>
      <c r="S182" s="246">
        <f t="shared" si="178"/>
        <v>502714</v>
      </c>
      <c r="T182" s="53">
        <f>AE182</f>
        <v>501346.6366094469</v>
      </c>
      <c r="U182" s="52">
        <f>ROUND(T182,0)</f>
        <v>501347</v>
      </c>
      <c r="V182" s="13"/>
      <c r="W182" s="120">
        <v>477071</v>
      </c>
      <c r="X182" s="120">
        <v>243347.86</v>
      </c>
      <c r="Y182" s="10"/>
      <c r="Z182" s="54">
        <v>477071</v>
      </c>
      <c r="AA182" s="55">
        <v>243347.86</v>
      </c>
      <c r="AB182" s="56">
        <f>+ROUND(AVERAGE(P182,Q182,R182),0)</f>
        <v>502714</v>
      </c>
      <c r="AC182" s="57">
        <f t="shared" si="180"/>
        <v>501402</v>
      </c>
      <c r="AD182" s="58">
        <f t="shared" si="181"/>
        <v>502029</v>
      </c>
      <c r="AE182" s="59">
        <f t="shared" si="182"/>
        <v>501346.6366094469</v>
      </c>
      <c r="AF182" s="60">
        <f t="shared" si="183"/>
        <v>471240</v>
      </c>
      <c r="AG182" s="61">
        <f t="shared" si="184"/>
        <v>32150.09</v>
      </c>
      <c r="AH182" s="62">
        <f t="shared" si="185"/>
        <v>0.06</v>
      </c>
      <c r="AI182" s="63" t="str">
        <f t="shared" si="186"/>
        <v>MEDIA ARMONICA</v>
      </c>
    </row>
    <row r="183" spans="2:36" ht="16.5" customHeight="1">
      <c r="B183" s="365"/>
      <c r="C183" s="362"/>
      <c r="D183" s="338"/>
      <c r="E183" s="321">
        <v>136</v>
      </c>
      <c r="F183" s="238" t="s">
        <v>337</v>
      </c>
      <c r="G183" s="13"/>
      <c r="H183" s="13"/>
      <c r="I183" s="13"/>
      <c r="J183" s="239">
        <v>136</v>
      </c>
      <c r="K183" s="240" t="s">
        <v>338</v>
      </c>
      <c r="L183" s="241" t="s">
        <v>337</v>
      </c>
      <c r="M183" s="251">
        <v>4819500</v>
      </c>
      <c r="N183" s="283">
        <v>4150000</v>
      </c>
      <c r="O183" s="284">
        <f t="shared" si="175"/>
        <v>788500</v>
      </c>
      <c r="P183" s="285">
        <f t="shared" si="176"/>
        <v>4938500</v>
      </c>
      <c r="Q183" s="247">
        <v>1865325</v>
      </c>
      <c r="R183" s="242">
        <f t="shared" si="177"/>
        <v>5159284.3789999997</v>
      </c>
      <c r="S183" s="246">
        <f t="shared" si="178"/>
        <v>3987703</v>
      </c>
      <c r="T183" s="53">
        <f t="shared" si="179"/>
        <v>3217449.4807346552</v>
      </c>
      <c r="U183" s="52">
        <f t="shared" ref="U183:U185" si="187">ROUND(T183,0)</f>
        <v>3217449</v>
      </c>
      <c r="V183" s="13" t="s">
        <v>250</v>
      </c>
      <c r="W183" s="76">
        <v>4908929</v>
      </c>
      <c r="X183" s="76">
        <v>2504291.9300000002</v>
      </c>
      <c r="Y183" s="10"/>
      <c r="Z183" s="54">
        <v>4908929</v>
      </c>
      <c r="AA183" s="55">
        <v>2504291.9300000002</v>
      </c>
      <c r="AB183" s="56">
        <f>+ROUND(AVERAGE(P183,Q183,R183),0)</f>
        <v>3987703</v>
      </c>
      <c r="AC183" s="57">
        <f t="shared" si="180"/>
        <v>4938500</v>
      </c>
      <c r="AD183" s="58">
        <f t="shared" si="181"/>
        <v>3622260</v>
      </c>
      <c r="AE183" s="59">
        <f t="shared" si="182"/>
        <v>3217449.4807346552</v>
      </c>
      <c r="AF183" s="60">
        <f t="shared" si="183"/>
        <v>1865325</v>
      </c>
      <c r="AG183" s="61">
        <f t="shared" si="184"/>
        <v>1841345.46</v>
      </c>
      <c r="AH183" s="62">
        <f t="shared" si="185"/>
        <v>0.46</v>
      </c>
      <c r="AI183" s="63" t="str">
        <f t="shared" si="186"/>
        <v>MEDIA ARMONICA</v>
      </c>
    </row>
    <row r="184" spans="2:36" ht="16.5" customHeight="1">
      <c r="B184" s="365"/>
      <c r="C184" s="362"/>
      <c r="D184" s="338"/>
      <c r="E184" s="321">
        <v>137</v>
      </c>
      <c r="F184" s="238" t="s">
        <v>339</v>
      </c>
      <c r="G184" s="13"/>
      <c r="H184" s="13"/>
      <c r="I184" s="13"/>
      <c r="J184" s="239">
        <v>137</v>
      </c>
      <c r="K184" s="240" t="s">
        <v>340</v>
      </c>
      <c r="L184" s="241" t="s">
        <v>339</v>
      </c>
      <c r="M184" s="125">
        <v>2552550</v>
      </c>
      <c r="N184" s="283">
        <v>2850000</v>
      </c>
      <c r="O184" s="284">
        <f t="shared" si="175"/>
        <v>541500</v>
      </c>
      <c r="P184" s="285">
        <f t="shared" si="176"/>
        <v>3391500</v>
      </c>
      <c r="Q184" s="242">
        <v>2840202.75</v>
      </c>
      <c r="R184" s="242">
        <f t="shared" si="177"/>
        <v>3511937.52</v>
      </c>
      <c r="S184" s="246">
        <f t="shared" si="178"/>
        <v>3247880</v>
      </c>
      <c r="T184" s="53">
        <f t="shared" si="179"/>
        <v>3219970.9261628962</v>
      </c>
      <c r="U184" s="52">
        <f>ROUND(T184,0)</f>
        <v>3219971</v>
      </c>
      <c r="V184" s="13"/>
      <c r="W184" s="120">
        <v>3341520</v>
      </c>
      <c r="X184" s="120">
        <v>1696129.61</v>
      </c>
      <c r="Y184" s="10"/>
      <c r="Z184" s="54">
        <v>3341520</v>
      </c>
      <c r="AA184" s="55">
        <v>1696129.6099999999</v>
      </c>
      <c r="AB184" s="56">
        <f>+ROUND(AVERAGE(P184,Q184,R184),0)</f>
        <v>3247880</v>
      </c>
      <c r="AC184" s="57">
        <f t="shared" si="180"/>
        <v>3391500</v>
      </c>
      <c r="AD184" s="58">
        <f t="shared" si="181"/>
        <v>3234169</v>
      </c>
      <c r="AE184" s="59">
        <f t="shared" si="182"/>
        <v>3219970.9261628962</v>
      </c>
      <c r="AF184" s="60">
        <f t="shared" si="183"/>
        <v>2840203</v>
      </c>
      <c r="AG184" s="61">
        <f t="shared" si="184"/>
        <v>358157.66</v>
      </c>
      <c r="AH184" s="62">
        <f t="shared" si="185"/>
        <v>0.11</v>
      </c>
      <c r="AI184" s="63" t="str">
        <f t="shared" si="186"/>
        <v>MEDIA ARMONICA</v>
      </c>
    </row>
    <row r="185" spans="2:36" ht="16.5" customHeight="1" thickBot="1">
      <c r="B185" s="366"/>
      <c r="C185" s="363"/>
      <c r="D185" s="338"/>
      <c r="E185" s="321">
        <v>138</v>
      </c>
      <c r="F185" s="238" t="s">
        <v>341</v>
      </c>
      <c r="G185" s="13"/>
      <c r="H185" s="13"/>
      <c r="I185" s="13"/>
      <c r="J185" s="239">
        <v>138</v>
      </c>
      <c r="K185" s="240" t="s">
        <v>342</v>
      </c>
      <c r="L185" s="241" t="s">
        <v>341</v>
      </c>
      <c r="M185" s="251">
        <v>1874250</v>
      </c>
      <c r="N185" s="283">
        <v>1358200</v>
      </c>
      <c r="O185" s="284">
        <f t="shared" si="175"/>
        <v>258058</v>
      </c>
      <c r="P185" s="285">
        <f t="shared" si="176"/>
        <v>1616258</v>
      </c>
      <c r="Q185" s="247">
        <v>575298.36</v>
      </c>
      <c r="R185" s="242">
        <f t="shared" si="177"/>
        <v>1624020.9650000001</v>
      </c>
      <c r="S185" s="246">
        <f t="shared" si="178"/>
        <v>1271859</v>
      </c>
      <c r="T185" s="53">
        <f t="shared" si="179"/>
        <v>1009184.5244757044</v>
      </c>
      <c r="U185" s="52">
        <f t="shared" si="187"/>
        <v>1009185</v>
      </c>
      <c r="V185" s="13" t="s">
        <v>250</v>
      </c>
      <c r="W185" s="76">
        <v>1545215</v>
      </c>
      <c r="X185" s="76">
        <v>785065.61</v>
      </c>
      <c r="Y185" s="10"/>
      <c r="Z185" s="54">
        <v>1545215</v>
      </c>
      <c r="AA185" s="55">
        <v>785065.61</v>
      </c>
      <c r="AB185" s="56">
        <f>+ROUND(AVERAGE(P185,Q185,R185),0)</f>
        <v>1271859</v>
      </c>
      <c r="AC185" s="57">
        <f t="shared" si="180"/>
        <v>1616258</v>
      </c>
      <c r="AD185" s="58">
        <f t="shared" si="181"/>
        <v>1147269</v>
      </c>
      <c r="AE185" s="59">
        <f t="shared" si="182"/>
        <v>1009184.5244757044</v>
      </c>
      <c r="AF185" s="60">
        <f t="shared" si="183"/>
        <v>575298</v>
      </c>
      <c r="AG185" s="61">
        <f t="shared" si="184"/>
        <v>603251.79</v>
      </c>
      <c r="AH185" s="62">
        <f t="shared" si="185"/>
        <v>0.47</v>
      </c>
      <c r="AI185" s="63" t="str">
        <f t="shared" si="186"/>
        <v>MEDIA ARMONICA</v>
      </c>
    </row>
    <row r="186" spans="2:36" ht="25.5" hidden="1" customHeight="1">
      <c r="B186" s="345" t="s">
        <v>0</v>
      </c>
      <c r="C186" s="14" t="s">
        <v>1</v>
      </c>
      <c r="D186" s="352" t="s">
        <v>2</v>
      </c>
      <c r="E186" s="322"/>
      <c r="F186" s="354" t="s">
        <v>3</v>
      </c>
      <c r="G186" s="4"/>
      <c r="H186" s="4"/>
      <c r="I186" s="4"/>
      <c r="J186" s="4"/>
      <c r="K186" s="4"/>
      <c r="L186" s="256"/>
      <c r="M186" s="286"/>
      <c r="N186" s="286"/>
      <c r="O186" s="286"/>
      <c r="P186" s="287"/>
      <c r="Q186" s="4"/>
      <c r="R186" s="4"/>
      <c r="S186" s="4"/>
    </row>
    <row r="187" spans="2:36" ht="25.5" hidden="1" customHeight="1">
      <c r="B187" s="346"/>
      <c r="C187" s="14" t="s">
        <v>54</v>
      </c>
      <c r="D187" s="352"/>
      <c r="E187" s="322"/>
      <c r="F187" s="354"/>
      <c r="G187" s="4"/>
      <c r="H187" s="4"/>
      <c r="I187" s="4"/>
      <c r="J187" s="4"/>
      <c r="K187" s="4"/>
      <c r="L187" s="256"/>
      <c r="M187" s="4"/>
      <c r="N187" s="4"/>
      <c r="O187" s="4"/>
      <c r="P187" s="257"/>
      <c r="Q187" s="4"/>
      <c r="R187" s="4"/>
      <c r="S187" s="4"/>
    </row>
    <row r="188" spans="2:36" ht="25.5" hidden="1" customHeight="1" thickBot="1">
      <c r="B188" s="351"/>
      <c r="C188" s="90" t="s">
        <v>55</v>
      </c>
      <c r="D188" s="353"/>
      <c r="E188" s="322"/>
      <c r="F188" s="354"/>
      <c r="G188" s="4"/>
      <c r="H188" s="4"/>
      <c r="I188" s="4"/>
      <c r="J188" s="4"/>
      <c r="K188" s="4"/>
      <c r="L188" s="256"/>
      <c r="M188" s="4"/>
      <c r="N188" s="4"/>
      <c r="O188" s="4"/>
      <c r="P188" s="257"/>
      <c r="Q188" s="4"/>
      <c r="R188" s="4"/>
      <c r="S188" s="4"/>
    </row>
    <row r="189" spans="2:36" ht="25.5" customHeight="1">
      <c r="B189" s="364">
        <v>3372117.99</v>
      </c>
      <c r="C189" s="367" t="s">
        <v>343</v>
      </c>
      <c r="D189" s="361">
        <v>10</v>
      </c>
      <c r="E189" s="325"/>
      <c r="F189" s="232" t="s">
        <v>344</v>
      </c>
      <c r="G189" s="109"/>
      <c r="H189" s="109"/>
      <c r="I189" s="109"/>
      <c r="J189" s="109"/>
      <c r="K189" s="109"/>
      <c r="L189" s="277"/>
      <c r="M189" s="109"/>
      <c r="N189" s="109"/>
      <c r="O189" s="109"/>
      <c r="P189" s="278"/>
      <c r="Q189" s="109"/>
      <c r="R189" s="109"/>
      <c r="S189" s="109"/>
      <c r="T189" s="106"/>
      <c r="U189" s="106"/>
      <c r="V189" s="109"/>
      <c r="W189" s="109"/>
      <c r="X189" s="109"/>
      <c r="Y189" s="106"/>
      <c r="Z189" s="106"/>
      <c r="AA189" s="106"/>
      <c r="AB189" s="106"/>
      <c r="AC189" s="106"/>
      <c r="AD189" s="106"/>
      <c r="AE189" s="106"/>
      <c r="AF189" s="106"/>
      <c r="AG189" s="106"/>
      <c r="AH189" s="106"/>
      <c r="AI189" s="106"/>
    </row>
    <row r="190" spans="2:36" ht="25.5" customHeight="1">
      <c r="B190" s="365"/>
      <c r="C190" s="368"/>
      <c r="D190" s="362"/>
      <c r="E190" s="321"/>
      <c r="F190" s="235" t="s">
        <v>6</v>
      </c>
      <c r="G190" s="13"/>
      <c r="H190" s="13"/>
      <c r="I190" s="13"/>
      <c r="J190" s="13"/>
      <c r="K190" s="13"/>
      <c r="L190" s="236"/>
      <c r="M190" s="13"/>
      <c r="N190" s="13"/>
      <c r="O190" s="13"/>
      <c r="P190" s="237"/>
      <c r="Q190" s="13"/>
      <c r="R190" s="13"/>
      <c r="S190" s="13"/>
      <c r="T190" s="10"/>
      <c r="U190" s="10"/>
      <c r="V190" s="13"/>
      <c r="W190" s="13"/>
      <c r="X190" s="13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</row>
    <row r="191" spans="2:36" ht="17.25" customHeight="1">
      <c r="B191" s="365"/>
      <c r="C191" s="368"/>
      <c r="D191" s="362"/>
      <c r="E191" s="321">
        <v>139</v>
      </c>
      <c r="F191" s="238" t="s">
        <v>345</v>
      </c>
      <c r="G191" s="13"/>
      <c r="H191" s="13"/>
      <c r="I191" s="13"/>
      <c r="J191" s="239">
        <v>139</v>
      </c>
      <c r="K191" s="240" t="s">
        <v>346</v>
      </c>
      <c r="L191" s="241" t="s">
        <v>345</v>
      </c>
      <c r="M191" s="242">
        <v>116025</v>
      </c>
      <c r="N191" s="243">
        <v>120000</v>
      </c>
      <c r="O191" s="244">
        <f t="shared" ref="O191:O201" si="188">N191*19%</f>
        <v>22800</v>
      </c>
      <c r="P191" s="245">
        <f t="shared" ref="P191:P201" si="189">N191+O191</f>
        <v>142800</v>
      </c>
      <c r="Q191" s="242">
        <v>98175</v>
      </c>
      <c r="R191" s="242">
        <f t="shared" ref="R191:R198" si="190">(Z191*5.1%)+Z191</f>
        <v>116657.84699999999</v>
      </c>
      <c r="S191" s="246">
        <f t="shared" ref="S191:S201" si="191">AB191</f>
        <v>119211</v>
      </c>
      <c r="T191" s="53">
        <f t="shared" ref="T191:T201" si="192">AE191</f>
        <v>116456.14514936038</v>
      </c>
      <c r="U191" s="52">
        <f>ROUND(T191,0)</f>
        <v>116456</v>
      </c>
      <c r="V191" s="13"/>
      <c r="W191" s="13"/>
      <c r="X191" s="13"/>
      <c r="Y191" s="10"/>
      <c r="Z191" s="54">
        <v>110997</v>
      </c>
      <c r="AA191" s="55">
        <v>56448.84</v>
      </c>
      <c r="AB191" s="56">
        <f>+ROUND(AVERAGE(P191,Q191,R191),0)</f>
        <v>119211</v>
      </c>
      <c r="AC191" s="57">
        <f t="shared" ref="AC191:AC198" si="193">+ROUND(MEDIAN(P191,Q191,R191),0)</f>
        <v>116658</v>
      </c>
      <c r="AD191" s="58">
        <f>+ROUND(GEOMEAN(P191,Q191,R191),0)</f>
        <v>117819</v>
      </c>
      <c r="AE191" s="59">
        <f t="shared" ref="AE191:AE198" si="194">HARMEAN(P191,Q191,R191)</f>
        <v>116456.14514936038</v>
      </c>
      <c r="AF191" s="60">
        <f>+ROUND(MIN(P191,Q191,R191),0)</f>
        <v>98175</v>
      </c>
      <c r="AG191" s="61">
        <f t="shared" ref="AG191:AG198" si="195">+ROUND(_xlfn.STDEV.S(P191,Q191,R191),2)</f>
        <v>22421.78</v>
      </c>
      <c r="AH191" s="62">
        <f t="shared" ref="AH191:AH201" si="196">+ROUND(AG191/AB191,2)</f>
        <v>0.19</v>
      </c>
      <c r="AI191" s="63" t="str">
        <f t="shared" ref="AI191:AI200" si="197">IF(AND(AH191&lt;=50%),"MEDIA ARMONICA","PROMEDIO  ")</f>
        <v>MEDIA ARMONICA</v>
      </c>
      <c r="AJ191" s="72"/>
    </row>
    <row r="192" spans="2:36" ht="17.25" customHeight="1">
      <c r="B192" s="365"/>
      <c r="C192" s="368"/>
      <c r="D192" s="362"/>
      <c r="E192" s="321">
        <v>140</v>
      </c>
      <c r="F192" s="238" t="s">
        <v>347</v>
      </c>
      <c r="G192" s="13"/>
      <c r="H192" s="13"/>
      <c r="I192" s="13"/>
      <c r="J192" s="239">
        <v>140</v>
      </c>
      <c r="K192" s="240" t="s">
        <v>348</v>
      </c>
      <c r="L192" s="241" t="s">
        <v>347</v>
      </c>
      <c r="M192" s="242">
        <v>44089.5</v>
      </c>
      <c r="N192" s="243">
        <v>18000</v>
      </c>
      <c r="O192" s="244">
        <f t="shared" si="188"/>
        <v>3420</v>
      </c>
      <c r="P192" s="245">
        <f t="shared" si="189"/>
        <v>21420</v>
      </c>
      <c r="Q192" s="242">
        <v>12066.6</v>
      </c>
      <c r="R192" s="242">
        <f t="shared" si="190"/>
        <v>7817.3379999999997</v>
      </c>
      <c r="S192" s="248">
        <f t="shared" si="191"/>
        <v>13768</v>
      </c>
      <c r="T192" s="52">
        <f t="shared" si="192"/>
        <v>11651.412567715355</v>
      </c>
      <c r="U192" s="52">
        <f>ROUND(S192,0)</f>
        <v>13768</v>
      </c>
      <c r="V192" s="13"/>
      <c r="W192" s="13"/>
      <c r="X192" s="13"/>
      <c r="Y192" s="10"/>
      <c r="Z192" s="54">
        <v>7438</v>
      </c>
      <c r="AA192" s="55">
        <v>3729.46</v>
      </c>
      <c r="AB192" s="56">
        <f>+ROUND(AVERAGE(P192,Q192,R192),0)</f>
        <v>13768</v>
      </c>
      <c r="AC192" s="57">
        <f t="shared" si="193"/>
        <v>12067</v>
      </c>
      <c r="AD192" s="58">
        <f t="shared" ref="AD192:AD197" si="198">+ROUND(GEOMEAN(P192,Q192,R192),0)</f>
        <v>12642</v>
      </c>
      <c r="AE192" s="59">
        <f t="shared" si="194"/>
        <v>11651.412567715355</v>
      </c>
      <c r="AF192" s="60">
        <f t="shared" ref="AF192:AF198" si="199">+ROUND(MIN(P192,Q192,R192),0)</f>
        <v>7817</v>
      </c>
      <c r="AG192" s="61">
        <f t="shared" si="195"/>
        <v>6959.1</v>
      </c>
      <c r="AH192" s="62">
        <f t="shared" si="196"/>
        <v>0.51</v>
      </c>
      <c r="AI192" s="63" t="str">
        <f t="shared" si="197"/>
        <v xml:space="preserve">PROMEDIO  </v>
      </c>
      <c r="AJ192" s="72"/>
    </row>
    <row r="193" spans="2:36" ht="17.25" customHeight="1">
      <c r="B193" s="365"/>
      <c r="C193" s="368"/>
      <c r="D193" s="362"/>
      <c r="E193" s="321">
        <v>141</v>
      </c>
      <c r="F193" s="238" t="s">
        <v>349</v>
      </c>
      <c r="G193" s="13"/>
      <c r="H193" s="13"/>
      <c r="I193" s="13"/>
      <c r="J193" s="239">
        <v>141</v>
      </c>
      <c r="K193" s="240" t="s">
        <v>350</v>
      </c>
      <c r="L193" s="241" t="s">
        <v>349</v>
      </c>
      <c r="M193" s="242">
        <v>55930</v>
      </c>
      <c r="N193" s="243">
        <v>18000</v>
      </c>
      <c r="O193" s="244">
        <f t="shared" si="188"/>
        <v>3420</v>
      </c>
      <c r="P193" s="245">
        <f t="shared" si="189"/>
        <v>21420</v>
      </c>
      <c r="Q193" s="242">
        <v>15315.3</v>
      </c>
      <c r="R193" s="242">
        <f t="shared" si="190"/>
        <v>8504.6919999999991</v>
      </c>
      <c r="S193" s="246">
        <f t="shared" si="191"/>
        <v>15080</v>
      </c>
      <c r="T193" s="53">
        <f t="shared" si="192"/>
        <v>13068.383348399606</v>
      </c>
      <c r="U193" s="52">
        <f t="shared" ref="U193:U196" si="200">ROUND(T193,0)</f>
        <v>13068</v>
      </c>
      <c r="V193" s="13"/>
      <c r="W193" s="13"/>
      <c r="X193" s="13"/>
      <c r="Y193" s="10"/>
      <c r="Z193" s="54">
        <v>8092</v>
      </c>
      <c r="AA193" s="55">
        <v>4067.42</v>
      </c>
      <c r="AB193" s="56">
        <f t="shared" ref="AB193:AB197" si="201">+ROUND(AVERAGE(P193,Q193,R193),0)</f>
        <v>15080</v>
      </c>
      <c r="AC193" s="57">
        <f t="shared" si="193"/>
        <v>15315</v>
      </c>
      <c r="AD193" s="58">
        <f t="shared" si="198"/>
        <v>14078</v>
      </c>
      <c r="AE193" s="59">
        <f t="shared" si="194"/>
        <v>13068.383348399606</v>
      </c>
      <c r="AF193" s="60">
        <f t="shared" si="199"/>
        <v>8505</v>
      </c>
      <c r="AG193" s="61">
        <f t="shared" si="195"/>
        <v>6460.87</v>
      </c>
      <c r="AH193" s="62">
        <f t="shared" si="196"/>
        <v>0.43</v>
      </c>
      <c r="AI193" s="63" t="str">
        <f t="shared" si="197"/>
        <v>MEDIA ARMONICA</v>
      </c>
      <c r="AJ193" s="72"/>
    </row>
    <row r="194" spans="2:36" ht="17.25" customHeight="1">
      <c r="B194" s="365"/>
      <c r="C194" s="368"/>
      <c r="D194" s="362"/>
      <c r="E194" s="321">
        <v>142</v>
      </c>
      <c r="F194" s="238" t="s">
        <v>351</v>
      </c>
      <c r="G194" s="13"/>
      <c r="H194" s="13"/>
      <c r="I194" s="13"/>
      <c r="J194" s="239">
        <v>142</v>
      </c>
      <c r="K194" s="240" t="s">
        <v>352</v>
      </c>
      <c r="L194" s="241" t="s">
        <v>351</v>
      </c>
      <c r="M194" s="242">
        <v>57655.5</v>
      </c>
      <c r="N194" s="243">
        <v>18000</v>
      </c>
      <c r="O194" s="244">
        <f t="shared" si="188"/>
        <v>3420</v>
      </c>
      <c r="P194" s="245">
        <f t="shared" si="189"/>
        <v>21420</v>
      </c>
      <c r="Q194" s="242">
        <v>15779.4</v>
      </c>
      <c r="R194" s="242">
        <f t="shared" si="190"/>
        <v>8504.6919999999991</v>
      </c>
      <c r="S194" s="246">
        <f t="shared" si="191"/>
        <v>15235</v>
      </c>
      <c r="T194" s="53">
        <f t="shared" si="192"/>
        <v>13178.630266888344</v>
      </c>
      <c r="U194" s="52">
        <f t="shared" si="200"/>
        <v>13179</v>
      </c>
      <c r="V194" s="13"/>
      <c r="W194" s="13"/>
      <c r="X194" s="13"/>
      <c r="Y194" s="10"/>
      <c r="Z194" s="54">
        <v>8092</v>
      </c>
      <c r="AA194" s="55">
        <v>4105.5</v>
      </c>
      <c r="AB194" s="56">
        <f>+ROUND(AVERAGE(P194,Q194,R194),0)</f>
        <v>15235</v>
      </c>
      <c r="AC194" s="57">
        <f t="shared" si="193"/>
        <v>15779</v>
      </c>
      <c r="AD194" s="58">
        <f t="shared" si="198"/>
        <v>14219</v>
      </c>
      <c r="AE194" s="59">
        <f t="shared" si="194"/>
        <v>13178.630266888344</v>
      </c>
      <c r="AF194" s="60">
        <f t="shared" si="199"/>
        <v>8505</v>
      </c>
      <c r="AG194" s="61">
        <f t="shared" si="195"/>
        <v>6474.86</v>
      </c>
      <c r="AH194" s="62">
        <f t="shared" si="196"/>
        <v>0.42</v>
      </c>
      <c r="AI194" s="63" t="str">
        <f t="shared" si="197"/>
        <v>MEDIA ARMONICA</v>
      </c>
      <c r="AJ194" s="72"/>
    </row>
    <row r="195" spans="2:36" ht="17.25" customHeight="1">
      <c r="B195" s="365"/>
      <c r="C195" s="368"/>
      <c r="D195" s="362"/>
      <c r="E195" s="321">
        <v>143</v>
      </c>
      <c r="F195" s="238" t="s">
        <v>353</v>
      </c>
      <c r="G195" s="13"/>
      <c r="H195" s="13"/>
      <c r="I195" s="13"/>
      <c r="J195" s="239">
        <v>143</v>
      </c>
      <c r="K195" s="240" t="s">
        <v>354</v>
      </c>
      <c r="L195" s="241" t="s">
        <v>353</v>
      </c>
      <c r="M195" s="242">
        <v>81396</v>
      </c>
      <c r="N195" s="243">
        <v>18000</v>
      </c>
      <c r="O195" s="244">
        <f t="shared" si="188"/>
        <v>3420</v>
      </c>
      <c r="P195" s="245">
        <f t="shared" si="189"/>
        <v>21420</v>
      </c>
      <c r="Q195" s="242">
        <v>22276.799999999999</v>
      </c>
      <c r="R195" s="242">
        <f t="shared" si="190"/>
        <v>9193.0969999999998</v>
      </c>
      <c r="S195" s="246">
        <f t="shared" si="191"/>
        <v>17630</v>
      </c>
      <c r="T195" s="53">
        <f t="shared" si="192"/>
        <v>14973.619314817604</v>
      </c>
      <c r="U195" s="52">
        <f>ROUND(T195,0)</f>
        <v>14974</v>
      </c>
      <c r="V195" s="13"/>
      <c r="W195" s="13"/>
      <c r="X195" s="13"/>
      <c r="Y195" s="10"/>
      <c r="Z195" s="54">
        <v>8747</v>
      </c>
      <c r="AA195" s="55">
        <v>4441.08</v>
      </c>
      <c r="AB195" s="56">
        <f t="shared" si="201"/>
        <v>17630</v>
      </c>
      <c r="AC195" s="57">
        <f t="shared" si="193"/>
        <v>21420</v>
      </c>
      <c r="AD195" s="58">
        <f t="shared" si="198"/>
        <v>16370</v>
      </c>
      <c r="AE195" s="59">
        <f t="shared" si="194"/>
        <v>14973.619314817604</v>
      </c>
      <c r="AF195" s="60">
        <f t="shared" si="199"/>
        <v>9193</v>
      </c>
      <c r="AG195" s="61">
        <f t="shared" si="195"/>
        <v>7319.09</v>
      </c>
      <c r="AH195" s="62">
        <f t="shared" si="196"/>
        <v>0.42</v>
      </c>
      <c r="AI195" s="63" t="str">
        <f t="shared" si="197"/>
        <v>MEDIA ARMONICA</v>
      </c>
      <c r="AJ195" s="72"/>
    </row>
    <row r="196" spans="2:36" ht="17.25" customHeight="1">
      <c r="B196" s="365"/>
      <c r="C196" s="368"/>
      <c r="D196" s="362"/>
      <c r="E196" s="321">
        <v>144</v>
      </c>
      <c r="F196" s="238" t="s">
        <v>355</v>
      </c>
      <c r="G196" s="13"/>
      <c r="H196" s="13"/>
      <c r="I196" s="13"/>
      <c r="J196" s="239">
        <v>144</v>
      </c>
      <c r="K196" s="240" t="s">
        <v>356</v>
      </c>
      <c r="L196" s="241" t="s">
        <v>355</v>
      </c>
      <c r="M196" s="242">
        <v>90440</v>
      </c>
      <c r="N196" s="243">
        <v>18000</v>
      </c>
      <c r="O196" s="244">
        <f t="shared" si="188"/>
        <v>3420</v>
      </c>
      <c r="P196" s="245">
        <f t="shared" si="189"/>
        <v>21420</v>
      </c>
      <c r="Q196" s="242">
        <v>25525.5</v>
      </c>
      <c r="R196" s="242">
        <f t="shared" si="190"/>
        <v>9568.3040000000001</v>
      </c>
      <c r="S196" s="246">
        <f t="shared" si="191"/>
        <v>18838</v>
      </c>
      <c r="T196" s="53">
        <f t="shared" si="192"/>
        <v>15758.489166302981</v>
      </c>
      <c r="U196" s="52">
        <f t="shared" si="200"/>
        <v>15758</v>
      </c>
      <c r="V196" s="13"/>
      <c r="W196" s="13"/>
      <c r="X196" s="13"/>
      <c r="Y196" s="10"/>
      <c r="Z196" s="54">
        <v>9104</v>
      </c>
      <c r="AA196" s="55">
        <v>4574.3599999999997</v>
      </c>
      <c r="AB196" s="56">
        <f t="shared" si="201"/>
        <v>18838</v>
      </c>
      <c r="AC196" s="57">
        <f t="shared" si="193"/>
        <v>21420</v>
      </c>
      <c r="AD196" s="58">
        <f t="shared" si="198"/>
        <v>17360</v>
      </c>
      <c r="AE196" s="59">
        <f t="shared" si="194"/>
        <v>15758.489166302981</v>
      </c>
      <c r="AF196" s="60">
        <f t="shared" si="199"/>
        <v>9568</v>
      </c>
      <c r="AG196" s="61">
        <f t="shared" si="195"/>
        <v>8286.0300000000007</v>
      </c>
      <c r="AH196" s="62">
        <f t="shared" si="196"/>
        <v>0.44</v>
      </c>
      <c r="AI196" s="63" t="str">
        <f t="shared" si="197"/>
        <v>MEDIA ARMONICA</v>
      </c>
      <c r="AJ196" s="72"/>
    </row>
    <row r="197" spans="2:36" ht="17.25" customHeight="1">
      <c r="B197" s="365"/>
      <c r="C197" s="368"/>
      <c r="D197" s="362"/>
      <c r="E197" s="321">
        <v>145</v>
      </c>
      <c r="F197" s="238" t="s">
        <v>357</v>
      </c>
      <c r="G197" s="13"/>
      <c r="H197" s="13"/>
      <c r="I197" s="13"/>
      <c r="J197" s="239">
        <v>145</v>
      </c>
      <c r="K197" s="240" t="s">
        <v>358</v>
      </c>
      <c r="L197" s="241" t="s">
        <v>357</v>
      </c>
      <c r="M197" s="242">
        <v>169575</v>
      </c>
      <c r="N197" s="243">
        <v>18000</v>
      </c>
      <c r="O197" s="244">
        <f t="shared" si="188"/>
        <v>3420</v>
      </c>
      <c r="P197" s="245">
        <f t="shared" si="189"/>
        <v>21420</v>
      </c>
      <c r="Q197" s="242">
        <v>49658.7</v>
      </c>
      <c r="R197" s="242">
        <f t="shared" si="190"/>
        <v>9693.3729999999996</v>
      </c>
      <c r="S197" s="248">
        <f t="shared" si="191"/>
        <v>26924</v>
      </c>
      <c r="T197" s="52">
        <f t="shared" si="192"/>
        <v>17648.505656833615</v>
      </c>
      <c r="U197" s="52">
        <f t="shared" ref="U197:U198" si="202">ROUND(S197,0)</f>
        <v>26924</v>
      </c>
      <c r="V197" s="13"/>
      <c r="W197" s="13"/>
      <c r="X197" s="13"/>
      <c r="Y197" s="10"/>
      <c r="Z197" s="54">
        <v>9223</v>
      </c>
      <c r="AA197" s="55">
        <v>4627.91</v>
      </c>
      <c r="AB197" s="56">
        <f t="shared" si="201"/>
        <v>26924</v>
      </c>
      <c r="AC197" s="57">
        <f t="shared" si="193"/>
        <v>21420</v>
      </c>
      <c r="AD197" s="58">
        <f t="shared" si="198"/>
        <v>21765</v>
      </c>
      <c r="AE197" s="59">
        <f t="shared" si="194"/>
        <v>17648.505656833615</v>
      </c>
      <c r="AF197" s="60">
        <f t="shared" si="199"/>
        <v>9693</v>
      </c>
      <c r="AG197" s="61">
        <f t="shared" si="195"/>
        <v>20543.310000000001</v>
      </c>
      <c r="AH197" s="62">
        <f t="shared" si="196"/>
        <v>0.76</v>
      </c>
      <c r="AI197" s="63" t="str">
        <f t="shared" si="197"/>
        <v xml:space="preserve">PROMEDIO  </v>
      </c>
      <c r="AJ197" s="72"/>
    </row>
    <row r="198" spans="2:36" ht="17.25" customHeight="1">
      <c r="B198" s="365"/>
      <c r="C198" s="368"/>
      <c r="D198" s="362"/>
      <c r="E198" s="321">
        <v>146</v>
      </c>
      <c r="F198" s="238" t="s">
        <v>359</v>
      </c>
      <c r="G198" s="13"/>
      <c r="H198" s="13"/>
      <c r="I198" s="13"/>
      <c r="J198" s="239">
        <v>146</v>
      </c>
      <c r="K198" s="240" t="s">
        <v>360</v>
      </c>
      <c r="L198" s="241" t="s">
        <v>359</v>
      </c>
      <c r="M198" s="242">
        <v>214795</v>
      </c>
      <c r="N198" s="243">
        <v>25000</v>
      </c>
      <c r="O198" s="244">
        <f t="shared" si="188"/>
        <v>4750</v>
      </c>
      <c r="P198" s="245">
        <f t="shared" si="189"/>
        <v>29750</v>
      </c>
      <c r="Q198" s="242">
        <v>60333</v>
      </c>
      <c r="R198" s="242">
        <f t="shared" si="190"/>
        <v>15696.684999999999</v>
      </c>
      <c r="S198" s="248">
        <f t="shared" si="191"/>
        <v>35260</v>
      </c>
      <c r="T198" s="52">
        <f t="shared" si="192"/>
        <v>26339.855376083371</v>
      </c>
      <c r="U198" s="52">
        <f t="shared" si="202"/>
        <v>35260</v>
      </c>
      <c r="V198" s="13"/>
      <c r="W198" s="13"/>
      <c r="X198" s="13"/>
      <c r="Y198" s="10"/>
      <c r="Z198" s="54">
        <v>14935</v>
      </c>
      <c r="AA198" s="55">
        <v>7502.95</v>
      </c>
      <c r="AB198" s="56">
        <f>+ROUND(AVERAGE(P198,Q198,R198),0)</f>
        <v>35260</v>
      </c>
      <c r="AC198" s="57">
        <f t="shared" si="193"/>
        <v>29750</v>
      </c>
      <c r="AD198" s="58">
        <f>+ROUND(GEOMEAN(P198,Q198,R198),0)</f>
        <v>30429</v>
      </c>
      <c r="AE198" s="59">
        <f t="shared" si="194"/>
        <v>26339.855376083371</v>
      </c>
      <c r="AF198" s="60">
        <f t="shared" si="199"/>
        <v>15697</v>
      </c>
      <c r="AG198" s="61">
        <f t="shared" si="195"/>
        <v>22822.560000000001</v>
      </c>
      <c r="AH198" s="62">
        <f t="shared" si="196"/>
        <v>0.65</v>
      </c>
      <c r="AI198" s="63" t="str">
        <f t="shared" si="197"/>
        <v xml:space="preserve">PROMEDIO  </v>
      </c>
      <c r="AJ198" s="72"/>
    </row>
    <row r="199" spans="2:36" ht="17.25" customHeight="1">
      <c r="B199" s="365"/>
      <c r="C199" s="368"/>
      <c r="D199" s="362"/>
      <c r="E199" s="321">
        <v>147</v>
      </c>
      <c r="F199" s="238" t="s">
        <v>361</v>
      </c>
      <c r="G199" s="13"/>
      <c r="H199" s="13"/>
      <c r="I199" s="13"/>
      <c r="J199" s="239">
        <v>147</v>
      </c>
      <c r="K199" s="240" t="s">
        <v>362</v>
      </c>
      <c r="L199" s="241" t="s">
        <v>361</v>
      </c>
      <c r="M199" s="241">
        <v>1831410</v>
      </c>
      <c r="N199" s="243">
        <v>1782000</v>
      </c>
      <c r="O199" s="244">
        <f t="shared" si="188"/>
        <v>338580</v>
      </c>
      <c r="P199" s="250">
        <f t="shared" si="189"/>
        <v>2120580</v>
      </c>
      <c r="Q199" s="241">
        <v>1503684</v>
      </c>
      <c r="R199" s="241"/>
      <c r="S199" s="246">
        <f t="shared" si="191"/>
        <v>1812132</v>
      </c>
      <c r="T199" s="53">
        <f t="shared" si="192"/>
        <v>1759630.2127659575</v>
      </c>
      <c r="U199" s="52">
        <f>ROUND(T199,0)</f>
        <v>1759630</v>
      </c>
      <c r="V199" s="13"/>
      <c r="W199" s="13"/>
      <c r="X199" s="13"/>
      <c r="Y199" s="10"/>
      <c r="Z199" s="69"/>
      <c r="AA199" s="10"/>
      <c r="AB199" s="56">
        <f t="shared" ref="AB199:AB200" si="203">+ROUND(AVERAGE(P199,Q199),0)</f>
        <v>1812132</v>
      </c>
      <c r="AC199" s="57">
        <f t="shared" ref="AC199:AC201" si="204">+ROUND(MEDIAN(P199,Q199),0)</f>
        <v>1812132</v>
      </c>
      <c r="AD199" s="58">
        <f>+ROUND(GEOMEAN(P199,Q199),0)</f>
        <v>1785688</v>
      </c>
      <c r="AE199" s="59">
        <f t="shared" ref="AE199:AE201" si="205">HARMEAN(P199,Q199)</f>
        <v>1759630.2127659575</v>
      </c>
      <c r="AF199" s="60">
        <f t="shared" ref="AF199:AF201" si="206">+ROUND(MIN(P199,Q199),0)</f>
        <v>1503684</v>
      </c>
      <c r="AG199" s="61">
        <f t="shared" ref="AG199:AG200" si="207">+ROUND(_xlfn.STDEV.S(P199,Q199),2)</f>
        <v>436211.34</v>
      </c>
      <c r="AH199" s="62">
        <f t="shared" si="196"/>
        <v>0.24</v>
      </c>
      <c r="AI199" s="78" t="str">
        <f t="shared" si="197"/>
        <v>MEDIA ARMONICA</v>
      </c>
    </row>
    <row r="200" spans="2:36" ht="17.25" customHeight="1">
      <c r="B200" s="365"/>
      <c r="C200" s="368"/>
      <c r="D200" s="362"/>
      <c r="E200" s="321">
        <v>148</v>
      </c>
      <c r="F200" s="238" t="s">
        <v>363</v>
      </c>
      <c r="G200" s="13"/>
      <c r="H200" s="13"/>
      <c r="I200" s="13"/>
      <c r="J200" s="239">
        <v>148</v>
      </c>
      <c r="K200" s="240" t="s">
        <v>364</v>
      </c>
      <c r="L200" s="241" t="s">
        <v>363</v>
      </c>
      <c r="M200" s="241">
        <v>4069800</v>
      </c>
      <c r="N200" s="243">
        <v>3960000</v>
      </c>
      <c r="O200" s="244">
        <f t="shared" si="188"/>
        <v>752400</v>
      </c>
      <c r="P200" s="245">
        <f t="shared" si="189"/>
        <v>4712400</v>
      </c>
      <c r="Q200" s="241">
        <v>2626806</v>
      </c>
      <c r="R200" s="241"/>
      <c r="S200" s="246">
        <f t="shared" si="191"/>
        <v>3669603</v>
      </c>
      <c r="T200" s="53">
        <f t="shared" si="192"/>
        <v>3373269.6954956711</v>
      </c>
      <c r="U200" s="52">
        <f t="shared" ref="U200:U201" si="208">ROUND(T200,0)</f>
        <v>3373270</v>
      </c>
      <c r="V200" s="13"/>
      <c r="W200" s="13"/>
      <c r="X200" s="13"/>
      <c r="Y200" s="10"/>
      <c r="Z200" s="69"/>
      <c r="AA200" s="10"/>
      <c r="AB200" s="56">
        <f t="shared" si="203"/>
        <v>3669603</v>
      </c>
      <c r="AC200" s="57">
        <f t="shared" si="204"/>
        <v>3669603</v>
      </c>
      <c r="AD200" s="58">
        <f>+ROUND(GEOMEAN(P200,Q200),0)</f>
        <v>3518318</v>
      </c>
      <c r="AE200" s="59">
        <f t="shared" si="205"/>
        <v>3373269.6954956711</v>
      </c>
      <c r="AF200" s="60">
        <f t="shared" si="206"/>
        <v>2626806</v>
      </c>
      <c r="AG200" s="61">
        <f t="shared" si="207"/>
        <v>1474737.66</v>
      </c>
      <c r="AH200" s="62">
        <f t="shared" si="196"/>
        <v>0.4</v>
      </c>
      <c r="AI200" s="78" t="str">
        <f t="shared" si="197"/>
        <v>MEDIA ARMONICA</v>
      </c>
    </row>
    <row r="201" spans="2:36" ht="17.25" customHeight="1" thickBot="1">
      <c r="B201" s="366"/>
      <c r="C201" s="369"/>
      <c r="D201" s="363"/>
      <c r="E201" s="321">
        <v>149</v>
      </c>
      <c r="F201" s="238" t="s">
        <v>365</v>
      </c>
      <c r="G201" s="13"/>
      <c r="H201" s="13"/>
      <c r="I201" s="13"/>
      <c r="J201" s="239">
        <v>149</v>
      </c>
      <c r="K201" s="240" t="s">
        <v>366</v>
      </c>
      <c r="L201" s="125" t="s">
        <v>365</v>
      </c>
      <c r="M201" s="288" t="s">
        <v>203</v>
      </c>
      <c r="N201" s="243">
        <v>550000</v>
      </c>
      <c r="O201" s="244">
        <f t="shared" si="188"/>
        <v>104500</v>
      </c>
      <c r="P201" s="245">
        <f t="shared" si="189"/>
        <v>654500</v>
      </c>
      <c r="Q201" s="288"/>
      <c r="R201" s="288"/>
      <c r="S201" s="246">
        <f t="shared" si="191"/>
        <v>654500</v>
      </c>
      <c r="T201" s="53">
        <f t="shared" si="192"/>
        <v>654500</v>
      </c>
      <c r="U201" s="52">
        <f t="shared" si="208"/>
        <v>654500</v>
      </c>
      <c r="V201" s="125" t="s">
        <v>367</v>
      </c>
      <c r="W201" s="125"/>
      <c r="X201" s="125"/>
      <c r="Y201" s="10"/>
      <c r="Z201" s="69"/>
      <c r="AA201" s="10"/>
      <c r="AB201" s="56">
        <f>+ROUND(AVERAGE(P201,Q201),0)</f>
        <v>654500</v>
      </c>
      <c r="AC201" s="57">
        <f t="shared" si="204"/>
        <v>654500</v>
      </c>
      <c r="AD201" s="58">
        <f>+ROUND(GEOMEAN(P201,Q201),0)</f>
        <v>654500</v>
      </c>
      <c r="AE201" s="59">
        <f t="shared" si="205"/>
        <v>654500</v>
      </c>
      <c r="AF201" s="60">
        <f t="shared" si="206"/>
        <v>654500</v>
      </c>
      <c r="AG201" s="61" t="e">
        <f>+ROUND(_xlfn.STDEV.S(P201,Q201),2)</f>
        <v>#DIV/0!</v>
      </c>
      <c r="AH201" s="62" t="e">
        <f t="shared" si="196"/>
        <v>#DIV/0!</v>
      </c>
      <c r="AI201" s="78" t="s">
        <v>14</v>
      </c>
    </row>
    <row r="202" spans="2:36" ht="25.5" hidden="1" customHeight="1">
      <c r="B202" s="345" t="s">
        <v>0</v>
      </c>
      <c r="C202" s="14" t="s">
        <v>1</v>
      </c>
      <c r="D202" s="370" t="s">
        <v>2</v>
      </c>
      <c r="E202" s="322"/>
      <c r="F202" s="354" t="s">
        <v>3</v>
      </c>
      <c r="G202" s="4"/>
      <c r="H202" s="4"/>
      <c r="I202" s="4"/>
      <c r="J202" s="4"/>
      <c r="K202" s="4"/>
      <c r="L202" s="256"/>
      <c r="M202" s="4"/>
      <c r="N202" s="4"/>
      <c r="O202" s="4"/>
      <c r="P202" s="257"/>
      <c r="Q202" s="4"/>
      <c r="R202" s="4"/>
      <c r="S202" s="4"/>
    </row>
    <row r="203" spans="2:36" ht="25.5" hidden="1" customHeight="1">
      <c r="B203" s="346"/>
      <c r="C203" s="14" t="s">
        <v>54</v>
      </c>
      <c r="D203" s="352"/>
      <c r="E203" s="322"/>
      <c r="F203" s="354"/>
      <c r="G203" s="4"/>
      <c r="H203" s="4"/>
      <c r="I203" s="4"/>
      <c r="J203" s="4"/>
      <c r="K203" s="4"/>
      <c r="L203" s="256"/>
      <c r="M203" s="4"/>
      <c r="N203" s="4"/>
      <c r="O203" s="4"/>
      <c r="P203" s="257"/>
      <c r="Q203" s="4"/>
      <c r="R203" s="4"/>
      <c r="S203" s="4"/>
    </row>
    <row r="204" spans="2:36" ht="25.5" hidden="1" customHeight="1">
      <c r="B204" s="346"/>
      <c r="C204" s="14" t="s">
        <v>55</v>
      </c>
      <c r="D204" s="352"/>
      <c r="E204" s="322"/>
      <c r="F204" s="354"/>
      <c r="G204" s="4"/>
      <c r="H204" s="4"/>
      <c r="I204" s="4"/>
      <c r="J204" s="4"/>
      <c r="K204" s="4"/>
      <c r="L204" s="256"/>
      <c r="M204" s="4"/>
      <c r="N204" s="4"/>
      <c r="O204" s="4"/>
      <c r="P204" s="257"/>
      <c r="Q204" s="4"/>
      <c r="R204" s="4"/>
      <c r="S204" s="4"/>
    </row>
    <row r="205" spans="2:36" ht="25.5" customHeight="1">
      <c r="B205" s="337">
        <v>225638.15</v>
      </c>
      <c r="C205" s="338" t="s">
        <v>368</v>
      </c>
      <c r="D205" s="338">
        <v>10</v>
      </c>
      <c r="E205" s="321"/>
      <c r="F205" s="289" t="s">
        <v>369</v>
      </c>
      <c r="G205" s="13"/>
      <c r="H205" s="13"/>
      <c r="I205" s="13"/>
      <c r="J205" s="13"/>
      <c r="K205" s="13"/>
      <c r="L205" s="236"/>
      <c r="M205" s="13"/>
      <c r="N205" s="13"/>
      <c r="O205" s="13"/>
      <c r="P205" s="237"/>
      <c r="Q205" s="13"/>
      <c r="R205" s="13"/>
      <c r="S205" s="13"/>
      <c r="T205" s="10"/>
      <c r="U205" s="10"/>
      <c r="V205" s="13"/>
      <c r="W205" s="13"/>
      <c r="X205" s="13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</row>
    <row r="206" spans="2:36" ht="25.5" customHeight="1">
      <c r="B206" s="337"/>
      <c r="C206" s="338"/>
      <c r="D206" s="338"/>
      <c r="E206" s="325"/>
      <c r="F206" s="232" t="s">
        <v>6</v>
      </c>
      <c r="G206" s="109"/>
      <c r="H206" s="109"/>
      <c r="I206" s="109"/>
      <c r="J206" s="109"/>
      <c r="K206" s="109"/>
      <c r="L206" s="277"/>
      <c r="M206" s="109"/>
      <c r="N206" s="109"/>
      <c r="O206" s="109"/>
      <c r="P206" s="278"/>
      <c r="Q206" s="109"/>
      <c r="R206" s="109"/>
      <c r="S206" s="109"/>
      <c r="T206" s="106"/>
      <c r="U206" s="106"/>
      <c r="V206" s="109"/>
      <c r="W206" s="109"/>
      <c r="X206" s="109"/>
      <c r="Y206" s="106"/>
      <c r="Z206" s="106"/>
      <c r="AA206" s="106"/>
      <c r="AB206" s="106"/>
      <c r="AC206" s="106"/>
      <c r="AD206" s="106"/>
      <c r="AE206" s="106"/>
      <c r="AF206" s="106"/>
      <c r="AG206" s="106"/>
      <c r="AH206" s="106"/>
      <c r="AI206" s="106"/>
    </row>
    <row r="207" spans="2:36" ht="18" customHeight="1">
      <c r="B207" s="337"/>
      <c r="C207" s="338"/>
      <c r="D207" s="338"/>
      <c r="E207" s="321">
        <v>150</v>
      </c>
      <c r="F207" s="238" t="s">
        <v>370</v>
      </c>
      <c r="G207" s="13"/>
      <c r="H207" s="13"/>
      <c r="I207" s="13"/>
      <c r="J207" s="239">
        <v>150</v>
      </c>
      <c r="K207" s="240" t="s">
        <v>371</v>
      </c>
      <c r="L207" s="241" t="s">
        <v>370</v>
      </c>
      <c r="M207" s="251">
        <v>83300</v>
      </c>
      <c r="N207" s="283">
        <v>65000</v>
      </c>
      <c r="O207" s="284">
        <f t="shared" ref="O207:O208" si="209">N207*19%</f>
        <v>12350</v>
      </c>
      <c r="P207" s="285">
        <f t="shared" ref="P207:P208" si="210">N207+O207</f>
        <v>77350</v>
      </c>
      <c r="Q207" s="251">
        <v>68722.5</v>
      </c>
      <c r="R207" s="242">
        <f t="shared" ref="R207:R208" si="211">(Z207*5.1%)+Z207</f>
        <v>96616.327999999994</v>
      </c>
      <c r="S207" s="246">
        <f t="shared" ref="S207:S208" si="212">AB207</f>
        <v>80896</v>
      </c>
      <c r="T207" s="53">
        <f t="shared" ref="T207:T208" si="213">AE207</f>
        <v>79302.684754909045</v>
      </c>
      <c r="U207" s="52">
        <f t="shared" ref="U207:U208" si="214">ROUND(T207,0)</f>
        <v>79303</v>
      </c>
      <c r="V207" s="13"/>
      <c r="W207" s="76">
        <v>91928</v>
      </c>
      <c r="X207" s="76">
        <v>46837.21</v>
      </c>
      <c r="Y207" s="10"/>
      <c r="Z207" s="54">
        <v>91928</v>
      </c>
      <c r="AA207" s="55">
        <v>46837.21</v>
      </c>
      <c r="AB207" s="56">
        <f t="shared" ref="AB207:AB208" si="215">+ROUND(AVERAGE(P207,Q207,R207),0)</f>
        <v>80896</v>
      </c>
      <c r="AC207" s="57">
        <f t="shared" ref="AC207:AC208" si="216">+ROUND(MEDIAN(P207,Q207,R207),0)</f>
        <v>77350</v>
      </c>
      <c r="AD207" s="58">
        <f t="shared" ref="AD207:AD208" si="217">+ROUND(GEOMEAN(P207,Q207,R207),0)</f>
        <v>80082</v>
      </c>
      <c r="AE207" s="59">
        <f t="shared" ref="AE207:AE208" si="218">HARMEAN(P207,Q207,R207)</f>
        <v>79302.684754909045</v>
      </c>
      <c r="AF207" s="60">
        <f t="shared" ref="AF207:AF208" si="219">+ROUND(MIN(P207,Q207,R207),0)</f>
        <v>68723</v>
      </c>
      <c r="AG207" s="61">
        <f t="shared" ref="AG207:AG208" si="220">+ROUND(_xlfn.STDEV.S(P207,Q207,R207),2)</f>
        <v>14281.05</v>
      </c>
      <c r="AH207" s="62">
        <f t="shared" ref="AH207:AH208" si="221">+ROUND(AG207/AB207,2)</f>
        <v>0.18</v>
      </c>
      <c r="AI207" s="63" t="str">
        <f t="shared" ref="AI207:AI208" si="222">IF(AND(AH207&lt;=50%),"MEDIA ARMONICA","PROMEDIO  ")</f>
        <v>MEDIA ARMONICA</v>
      </c>
      <c r="AJ207" s="72"/>
    </row>
    <row r="208" spans="2:36" ht="18" customHeight="1" thickBot="1">
      <c r="B208" s="337"/>
      <c r="C208" s="338"/>
      <c r="D208" s="338"/>
      <c r="E208" s="321">
        <v>151</v>
      </c>
      <c r="F208" s="238" t="s">
        <v>372</v>
      </c>
      <c r="G208" s="13"/>
      <c r="H208" s="13"/>
      <c r="I208" s="13"/>
      <c r="J208" s="239">
        <v>151</v>
      </c>
      <c r="K208" s="240" t="s">
        <v>373</v>
      </c>
      <c r="L208" s="241" t="s">
        <v>372</v>
      </c>
      <c r="M208" s="251">
        <v>142800</v>
      </c>
      <c r="N208" s="283">
        <v>120000</v>
      </c>
      <c r="O208" s="284">
        <f t="shared" si="209"/>
        <v>22800</v>
      </c>
      <c r="P208" s="285">
        <f t="shared" si="210"/>
        <v>142800</v>
      </c>
      <c r="Q208" s="251">
        <v>225802.5</v>
      </c>
      <c r="R208" s="242">
        <f t="shared" si="211"/>
        <v>143078.93599999999</v>
      </c>
      <c r="S208" s="246">
        <f t="shared" si="212"/>
        <v>170560</v>
      </c>
      <c r="T208" s="53">
        <f t="shared" si="213"/>
        <v>162861.15313633758</v>
      </c>
      <c r="U208" s="52">
        <f t="shared" si="214"/>
        <v>162861</v>
      </c>
      <c r="V208" s="13"/>
      <c r="W208" s="76">
        <v>136136</v>
      </c>
      <c r="X208" s="76">
        <v>68254.83</v>
      </c>
      <c r="Y208" s="10"/>
      <c r="Z208" s="54">
        <v>136136</v>
      </c>
      <c r="AA208" s="55">
        <v>68254.83</v>
      </c>
      <c r="AB208" s="56">
        <f t="shared" si="215"/>
        <v>170560</v>
      </c>
      <c r="AC208" s="57">
        <f t="shared" si="216"/>
        <v>143079</v>
      </c>
      <c r="AD208" s="58">
        <f t="shared" si="217"/>
        <v>166473</v>
      </c>
      <c r="AE208" s="59">
        <f t="shared" si="218"/>
        <v>162861.15313633758</v>
      </c>
      <c r="AF208" s="60">
        <f t="shared" si="219"/>
        <v>142800</v>
      </c>
      <c r="AG208" s="61">
        <f t="shared" si="220"/>
        <v>47841.2</v>
      </c>
      <c r="AH208" s="62">
        <f t="shared" si="221"/>
        <v>0.28000000000000003</v>
      </c>
      <c r="AI208" s="63" t="str">
        <f t="shared" si="222"/>
        <v>MEDIA ARMONICA</v>
      </c>
      <c r="AJ208" s="72"/>
    </row>
    <row r="209" spans="2:36" ht="25.5" hidden="1" customHeight="1">
      <c r="B209" s="346" t="s">
        <v>0</v>
      </c>
      <c r="C209" s="14" t="s">
        <v>1</v>
      </c>
      <c r="D209" s="352" t="s">
        <v>2</v>
      </c>
      <c r="E209" s="322"/>
      <c r="F209" s="354" t="s">
        <v>3</v>
      </c>
      <c r="G209" s="4"/>
      <c r="H209" s="4"/>
      <c r="I209" s="4"/>
      <c r="J209" s="4"/>
      <c r="K209" s="4"/>
      <c r="L209" s="256"/>
      <c r="M209" s="4"/>
      <c r="N209" s="4"/>
      <c r="O209" s="4"/>
      <c r="P209" s="257"/>
      <c r="Q209" s="4"/>
      <c r="R209" s="4"/>
      <c r="S209" s="4"/>
    </row>
    <row r="210" spans="2:36" ht="25.5" hidden="1" customHeight="1">
      <c r="B210" s="346"/>
      <c r="C210" s="14" t="s">
        <v>54</v>
      </c>
      <c r="D210" s="352"/>
      <c r="E210" s="322"/>
      <c r="F210" s="354"/>
      <c r="G210" s="4"/>
      <c r="H210" s="4"/>
      <c r="I210" s="4"/>
      <c r="J210" s="4"/>
      <c r="K210" s="4"/>
      <c r="L210" s="256"/>
      <c r="M210" s="4"/>
      <c r="N210" s="4"/>
      <c r="O210" s="4"/>
      <c r="P210" s="257"/>
      <c r="Q210" s="4"/>
      <c r="R210" s="4"/>
      <c r="S210" s="4"/>
    </row>
    <row r="211" spans="2:36" ht="25.5" hidden="1" customHeight="1" thickBot="1">
      <c r="B211" s="351"/>
      <c r="C211" s="90" t="s">
        <v>55</v>
      </c>
      <c r="D211" s="353"/>
      <c r="E211" s="322"/>
      <c r="F211" s="354"/>
      <c r="G211" s="4"/>
      <c r="H211" s="4"/>
      <c r="I211" s="4"/>
      <c r="J211" s="4"/>
      <c r="K211" s="4"/>
      <c r="L211" s="256"/>
      <c r="M211" s="4"/>
      <c r="N211" s="4"/>
      <c r="O211" s="4"/>
      <c r="P211" s="257"/>
      <c r="Q211" s="4"/>
      <c r="R211" s="4"/>
      <c r="S211" s="4"/>
    </row>
    <row r="212" spans="2:36" ht="25.5" customHeight="1">
      <c r="B212" s="364">
        <v>12009747.1</v>
      </c>
      <c r="C212" s="367" t="s">
        <v>374</v>
      </c>
      <c r="D212" s="361">
        <v>10</v>
      </c>
      <c r="E212" s="321"/>
      <c r="F212" s="289" t="s">
        <v>375</v>
      </c>
      <c r="G212" s="13"/>
      <c r="H212" s="13"/>
      <c r="I212" s="13"/>
      <c r="J212" s="13"/>
      <c r="K212" s="13"/>
      <c r="L212" s="236"/>
      <c r="M212" s="13"/>
      <c r="N212" s="13"/>
      <c r="O212" s="13"/>
      <c r="P212" s="237"/>
      <c r="Q212" s="13"/>
      <c r="R212" s="13"/>
      <c r="S212" s="13"/>
      <c r="T212" s="10"/>
      <c r="U212" s="10"/>
      <c r="V212" s="13"/>
      <c r="W212" s="13"/>
      <c r="X212" s="13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</row>
    <row r="213" spans="2:36" ht="16.5" customHeight="1">
      <c r="B213" s="365"/>
      <c r="C213" s="368"/>
      <c r="D213" s="362"/>
      <c r="E213" s="321"/>
      <c r="F213" s="235" t="s">
        <v>6</v>
      </c>
      <c r="G213" s="13"/>
      <c r="H213" s="13"/>
      <c r="I213" s="13"/>
      <c r="J213" s="13"/>
      <c r="K213" s="13"/>
      <c r="L213" s="236"/>
      <c r="M213" s="13"/>
      <c r="N213" s="13"/>
      <c r="O213" s="13"/>
      <c r="P213" s="237"/>
      <c r="Q213" s="13"/>
      <c r="R213" s="13"/>
      <c r="S213" s="13"/>
      <c r="T213" s="10"/>
      <c r="U213" s="10"/>
      <c r="V213" s="13"/>
      <c r="W213" s="13"/>
      <c r="X213" s="13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</row>
    <row r="214" spans="2:36" ht="15.75" customHeight="1">
      <c r="B214" s="365"/>
      <c r="C214" s="368"/>
      <c r="D214" s="362"/>
      <c r="E214" s="321">
        <v>152</v>
      </c>
      <c r="F214" s="238" t="s">
        <v>376</v>
      </c>
      <c r="G214" s="13"/>
      <c r="H214" s="13"/>
      <c r="I214" s="13"/>
      <c r="J214" s="239">
        <v>152</v>
      </c>
      <c r="K214" s="240" t="s">
        <v>377</v>
      </c>
      <c r="L214" s="241" t="s">
        <v>376</v>
      </c>
      <c r="M214" s="241">
        <v>2261000</v>
      </c>
      <c r="N214" s="243">
        <v>1540000</v>
      </c>
      <c r="O214" s="244">
        <f t="shared" ref="O214:O228" si="223">N214*19%</f>
        <v>292600</v>
      </c>
      <c r="P214" s="245">
        <f t="shared" ref="P214:P228" si="224">N214+O214</f>
        <v>1832600</v>
      </c>
      <c r="Q214" s="241">
        <v>1048866</v>
      </c>
      <c r="R214" s="242">
        <f>(Z214*5.1%)+Z214</f>
        <v>744974.02399999998</v>
      </c>
      <c r="S214" s="246">
        <f>AB214</f>
        <v>1208813</v>
      </c>
      <c r="T214" s="53">
        <f t="shared" ref="T214:T228" si="225">AE214</f>
        <v>1055813.0464078016</v>
      </c>
      <c r="U214" s="52">
        <f>ROUND(T214,0)</f>
        <v>1055813</v>
      </c>
      <c r="V214" s="13"/>
      <c r="W214" s="76">
        <v>598000</v>
      </c>
      <c r="X214" s="76" t="s">
        <v>378</v>
      </c>
      <c r="Y214" s="10"/>
      <c r="Z214" s="54">
        <v>708824</v>
      </c>
      <c r="AA214" s="55">
        <v>360007.13</v>
      </c>
      <c r="AB214" s="56">
        <f>+ROUND(AVERAGE(P214,Q214,R214),0)</f>
        <v>1208813</v>
      </c>
      <c r="AC214" s="57">
        <f t="shared" ref="AC214:AC221" si="226">+ROUND(MEDIAN(P214,Q214,R214),0)</f>
        <v>1048866</v>
      </c>
      <c r="AD214" s="58">
        <f t="shared" ref="AD214:AD221" si="227">+ROUND(GEOMEAN(P214,Q214,R214),0)</f>
        <v>1127136</v>
      </c>
      <c r="AE214" s="59">
        <f t="shared" ref="AE214:AE221" si="228">HARMEAN(P214,Q214,R214)</f>
        <v>1055813.0464078016</v>
      </c>
      <c r="AF214" s="60">
        <f t="shared" ref="AF214:AF221" si="229">+ROUND(MIN(P214,Q214,R214),0)</f>
        <v>744974</v>
      </c>
      <c r="AG214" s="61">
        <f t="shared" ref="AG214:AG221" si="230">+ROUND(_xlfn.STDEV.S(P214,Q214,R214),2)</f>
        <v>561177.27</v>
      </c>
      <c r="AH214" s="62">
        <f t="shared" ref="AH214:AH228" si="231">+ROUND(AG214/AB214,2)</f>
        <v>0.46</v>
      </c>
      <c r="AI214" s="63" t="str">
        <f t="shared" ref="AI214:AI228" si="232">IF(AND(AH214&lt;=50%),"MEDIA ARMONICA","PROMEDIO  ")</f>
        <v>MEDIA ARMONICA</v>
      </c>
    </row>
    <row r="215" spans="2:36" ht="14.25" customHeight="1">
      <c r="B215" s="365"/>
      <c r="C215" s="368"/>
      <c r="D215" s="362"/>
      <c r="E215" s="321">
        <v>153</v>
      </c>
      <c r="F215" s="238" t="s">
        <v>379</v>
      </c>
      <c r="G215" s="13"/>
      <c r="H215" s="13"/>
      <c r="I215" s="13"/>
      <c r="J215" s="239">
        <v>153</v>
      </c>
      <c r="K215" s="240" t="s">
        <v>380</v>
      </c>
      <c r="L215" s="241" t="s">
        <v>379</v>
      </c>
      <c r="M215" s="241">
        <v>1695750</v>
      </c>
      <c r="N215" s="243">
        <v>1540000</v>
      </c>
      <c r="O215" s="244">
        <f t="shared" si="223"/>
        <v>292600</v>
      </c>
      <c r="P215" s="245">
        <f t="shared" si="224"/>
        <v>1832600</v>
      </c>
      <c r="Q215" s="241">
        <v>928200</v>
      </c>
      <c r="R215" s="242">
        <f t="shared" ref="R215:R221" si="233">(Z215*5.1%)+Z215</f>
        <v>720022.23300000001</v>
      </c>
      <c r="S215" s="248">
        <f t="shared" ref="S215:S228" si="234">AB215</f>
        <v>1160274</v>
      </c>
      <c r="T215" s="52">
        <f t="shared" si="225"/>
        <v>996057.98908497591</v>
      </c>
      <c r="U215" s="52">
        <f t="shared" ref="U215:U223" si="235">ROUND(S215,0)</f>
        <v>1160274</v>
      </c>
      <c r="V215" s="13"/>
      <c r="W215" s="13"/>
      <c r="X215" s="13"/>
      <c r="Y215" s="10"/>
      <c r="Z215" s="54">
        <v>685083</v>
      </c>
      <c r="AA215" s="55">
        <v>343907.62</v>
      </c>
      <c r="AB215" s="56">
        <f>+ROUND(AVERAGE(P215,Q215,R215),0)</f>
        <v>1160274</v>
      </c>
      <c r="AC215" s="57">
        <f t="shared" si="226"/>
        <v>928200</v>
      </c>
      <c r="AD215" s="58">
        <f t="shared" si="227"/>
        <v>1069921</v>
      </c>
      <c r="AE215" s="59">
        <f t="shared" si="228"/>
        <v>996057.98908497591</v>
      </c>
      <c r="AF215" s="60">
        <f t="shared" si="229"/>
        <v>720022</v>
      </c>
      <c r="AG215" s="61">
        <f t="shared" si="230"/>
        <v>591482.13</v>
      </c>
      <c r="AH215" s="62">
        <f t="shared" si="231"/>
        <v>0.51</v>
      </c>
      <c r="AI215" s="63" t="str">
        <f t="shared" si="232"/>
        <v xml:space="preserve">PROMEDIO  </v>
      </c>
    </row>
    <row r="216" spans="2:36" ht="14.25" customHeight="1">
      <c r="B216" s="365"/>
      <c r="C216" s="368"/>
      <c r="D216" s="362"/>
      <c r="E216" s="321">
        <v>154</v>
      </c>
      <c r="F216" s="238" t="s">
        <v>381</v>
      </c>
      <c r="G216" s="13"/>
      <c r="H216" s="13"/>
      <c r="I216" s="13"/>
      <c r="J216" s="239">
        <v>154</v>
      </c>
      <c r="K216" s="240" t="s">
        <v>382</v>
      </c>
      <c r="L216" s="241" t="s">
        <v>381</v>
      </c>
      <c r="M216" s="241">
        <v>1865325</v>
      </c>
      <c r="N216" s="243">
        <v>9500000</v>
      </c>
      <c r="O216" s="244">
        <f t="shared" si="223"/>
        <v>1805000</v>
      </c>
      <c r="P216" s="250">
        <f t="shared" si="224"/>
        <v>11305000</v>
      </c>
      <c r="Q216" s="288">
        <v>871022.88</v>
      </c>
      <c r="R216" s="242">
        <f t="shared" si="233"/>
        <v>824142.701</v>
      </c>
      <c r="S216" s="246">
        <f t="shared" si="234"/>
        <v>847583</v>
      </c>
      <c r="T216" s="53">
        <f>AE216</f>
        <v>846934.54964149476</v>
      </c>
      <c r="U216" s="52">
        <f>ROUND(T216,0)</f>
        <v>846935</v>
      </c>
      <c r="V216" s="65" t="s">
        <v>383</v>
      </c>
      <c r="W216" s="13"/>
      <c r="X216" s="13"/>
      <c r="Y216" s="10"/>
      <c r="Z216" s="54">
        <v>784151</v>
      </c>
      <c r="AA216" s="55">
        <v>398120.45</v>
      </c>
      <c r="AB216" s="56">
        <f>+ROUND(AVERAGE(Q216,R216),0)</f>
        <v>847583</v>
      </c>
      <c r="AC216" s="57">
        <f>+ROUND(MEDIAN(Q216,R216),0)</f>
        <v>847583</v>
      </c>
      <c r="AD216" s="58">
        <f>+ROUND(GEOMEAN(Q216,R216),0)</f>
        <v>847259</v>
      </c>
      <c r="AE216" s="59">
        <f>HARMEAN(Q216,R216)</f>
        <v>846934.54964149476</v>
      </c>
      <c r="AF216" s="60">
        <f>+ROUND(MIN(Q216,R216),0)</f>
        <v>824143</v>
      </c>
      <c r="AG216" s="61">
        <f>+ROUND(_xlfn.STDEV.S(Q216,R216),2)</f>
        <v>33149.29</v>
      </c>
      <c r="AH216" s="62">
        <f t="shared" si="231"/>
        <v>0.04</v>
      </c>
      <c r="AI216" s="63" t="str">
        <f t="shared" si="232"/>
        <v>MEDIA ARMONICA</v>
      </c>
      <c r="AJ216" s="66" t="s">
        <v>383</v>
      </c>
    </row>
    <row r="217" spans="2:36" ht="14.25" customHeight="1">
      <c r="B217" s="365"/>
      <c r="C217" s="368"/>
      <c r="D217" s="362"/>
      <c r="E217" s="321">
        <v>155</v>
      </c>
      <c r="F217" s="238" t="s">
        <v>384</v>
      </c>
      <c r="G217" s="13"/>
      <c r="H217" s="13"/>
      <c r="I217" s="13"/>
      <c r="J217" s="239">
        <v>155</v>
      </c>
      <c r="K217" s="240" t="s">
        <v>385</v>
      </c>
      <c r="L217" s="241" t="s">
        <v>384</v>
      </c>
      <c r="M217" s="242">
        <v>44625</v>
      </c>
      <c r="N217" s="243">
        <v>12000</v>
      </c>
      <c r="O217" s="244">
        <f t="shared" si="223"/>
        <v>2280</v>
      </c>
      <c r="P217" s="245">
        <f t="shared" si="224"/>
        <v>14280</v>
      </c>
      <c r="Q217" s="242">
        <v>37128</v>
      </c>
      <c r="R217" s="242">
        <f t="shared" si="233"/>
        <v>15633.625</v>
      </c>
      <c r="S217" s="248">
        <f t="shared" si="234"/>
        <v>22347</v>
      </c>
      <c r="T217" s="52">
        <f t="shared" si="225"/>
        <v>18642.044716223962</v>
      </c>
      <c r="U217" s="52">
        <f>ROUND(S217,0)</f>
        <v>22347</v>
      </c>
      <c r="V217" s="13"/>
      <c r="W217" s="13"/>
      <c r="X217" s="13"/>
      <c r="Y217" s="10"/>
      <c r="Z217" s="54">
        <v>14875</v>
      </c>
      <c r="AA217" s="55">
        <v>7566.02</v>
      </c>
      <c r="AB217" s="56">
        <f t="shared" ref="AB217:AB221" si="236">+ROUND(AVERAGE(P217,Q217,R217),0)</f>
        <v>22347</v>
      </c>
      <c r="AC217" s="57">
        <f t="shared" si="226"/>
        <v>15634</v>
      </c>
      <c r="AD217" s="58">
        <f t="shared" si="227"/>
        <v>20238</v>
      </c>
      <c r="AE217" s="59">
        <f t="shared" si="228"/>
        <v>18642.044716223962</v>
      </c>
      <c r="AF217" s="60">
        <f t="shared" si="229"/>
        <v>14280</v>
      </c>
      <c r="AG217" s="61">
        <f t="shared" si="230"/>
        <v>12818.42</v>
      </c>
      <c r="AH217" s="62">
        <f t="shared" si="231"/>
        <v>0.56999999999999995</v>
      </c>
      <c r="AI217" s="63" t="str">
        <f t="shared" si="232"/>
        <v xml:space="preserve">PROMEDIO  </v>
      </c>
    </row>
    <row r="218" spans="2:36" ht="14.25" customHeight="1">
      <c r="B218" s="365"/>
      <c r="C218" s="368"/>
      <c r="D218" s="362"/>
      <c r="E218" s="321">
        <v>156</v>
      </c>
      <c r="F218" s="238" t="s">
        <v>386</v>
      </c>
      <c r="G218" s="13"/>
      <c r="H218" s="13"/>
      <c r="I218" s="13"/>
      <c r="J218" s="239">
        <v>156</v>
      </c>
      <c r="K218" s="240" t="s">
        <v>387</v>
      </c>
      <c r="L218" s="241" t="s">
        <v>386</v>
      </c>
      <c r="M218" s="242">
        <v>203490</v>
      </c>
      <c r="N218" s="243">
        <v>73000</v>
      </c>
      <c r="O218" s="244">
        <f t="shared" si="223"/>
        <v>13870</v>
      </c>
      <c r="P218" s="245">
        <f t="shared" si="224"/>
        <v>86870</v>
      </c>
      <c r="Q218" s="242">
        <v>371280</v>
      </c>
      <c r="R218" s="242">
        <f t="shared" si="233"/>
        <v>98867.57</v>
      </c>
      <c r="S218" s="248">
        <f t="shared" si="234"/>
        <v>185673</v>
      </c>
      <c r="T218" s="52">
        <f t="shared" si="225"/>
        <v>123358.41290978029</v>
      </c>
      <c r="U218" s="52">
        <f t="shared" si="235"/>
        <v>185673</v>
      </c>
      <c r="V218" s="13"/>
      <c r="W218" s="13"/>
      <c r="X218" s="13"/>
      <c r="Y218" s="10"/>
      <c r="Z218" s="54">
        <v>94070</v>
      </c>
      <c r="AA218" s="55">
        <v>47148.99</v>
      </c>
      <c r="AB218" s="56">
        <f t="shared" si="236"/>
        <v>185673</v>
      </c>
      <c r="AC218" s="57">
        <f t="shared" si="226"/>
        <v>98868</v>
      </c>
      <c r="AD218" s="58">
        <f t="shared" si="227"/>
        <v>147189</v>
      </c>
      <c r="AE218" s="59">
        <f t="shared" si="228"/>
        <v>123358.41290978029</v>
      </c>
      <c r="AF218" s="60">
        <f t="shared" si="229"/>
        <v>86870</v>
      </c>
      <c r="AG218" s="61">
        <f t="shared" si="230"/>
        <v>160852.69</v>
      </c>
      <c r="AH218" s="62">
        <f t="shared" si="231"/>
        <v>0.87</v>
      </c>
      <c r="AI218" s="63" t="str">
        <f t="shared" si="232"/>
        <v xml:space="preserve">PROMEDIO  </v>
      </c>
    </row>
    <row r="219" spans="2:36" ht="14.25" customHeight="1">
      <c r="B219" s="365"/>
      <c r="C219" s="368"/>
      <c r="D219" s="362"/>
      <c r="E219" s="321">
        <v>157</v>
      </c>
      <c r="F219" s="238" t="s">
        <v>388</v>
      </c>
      <c r="G219" s="13"/>
      <c r="H219" s="13"/>
      <c r="I219" s="13"/>
      <c r="J219" s="239">
        <v>157</v>
      </c>
      <c r="K219" s="240" t="s">
        <v>389</v>
      </c>
      <c r="L219" s="241" t="s">
        <v>388</v>
      </c>
      <c r="M219" s="242">
        <v>169575</v>
      </c>
      <c r="N219" s="243">
        <v>73000</v>
      </c>
      <c r="O219" s="244">
        <f t="shared" si="223"/>
        <v>13870</v>
      </c>
      <c r="P219" s="245">
        <f t="shared" si="224"/>
        <v>86870</v>
      </c>
      <c r="Q219" s="242">
        <v>352716</v>
      </c>
      <c r="R219" s="242">
        <f t="shared" si="233"/>
        <v>115376.678</v>
      </c>
      <c r="S219" s="248">
        <f t="shared" si="234"/>
        <v>184988</v>
      </c>
      <c r="T219" s="52">
        <f t="shared" si="225"/>
        <v>130356.23479248244</v>
      </c>
      <c r="U219" s="52">
        <f>ROUND(S219,0)</f>
        <v>184988</v>
      </c>
      <c r="V219" s="13"/>
      <c r="W219" s="13"/>
      <c r="X219" s="13"/>
      <c r="Y219" s="10"/>
      <c r="Z219" s="54">
        <v>109778</v>
      </c>
      <c r="AA219" s="55">
        <v>55895.49</v>
      </c>
      <c r="AB219" s="56">
        <f t="shared" si="236"/>
        <v>184988</v>
      </c>
      <c r="AC219" s="57">
        <f t="shared" si="226"/>
        <v>115377</v>
      </c>
      <c r="AD219" s="58">
        <f t="shared" si="227"/>
        <v>152337</v>
      </c>
      <c r="AE219" s="59">
        <f t="shared" si="228"/>
        <v>130356.23479248244</v>
      </c>
      <c r="AF219" s="60">
        <f t="shared" si="229"/>
        <v>86870</v>
      </c>
      <c r="AG219" s="61">
        <f t="shared" si="230"/>
        <v>145954.72</v>
      </c>
      <c r="AH219" s="62">
        <f t="shared" si="231"/>
        <v>0.79</v>
      </c>
      <c r="AI219" s="63" t="str">
        <f t="shared" si="232"/>
        <v xml:space="preserve">PROMEDIO  </v>
      </c>
    </row>
    <row r="220" spans="2:36" ht="14.25" customHeight="1">
      <c r="B220" s="365"/>
      <c r="C220" s="368"/>
      <c r="D220" s="362"/>
      <c r="E220" s="321">
        <v>158</v>
      </c>
      <c r="F220" s="238" t="s">
        <v>390</v>
      </c>
      <c r="G220" s="13"/>
      <c r="H220" s="13"/>
      <c r="I220" s="13"/>
      <c r="J220" s="239">
        <v>158</v>
      </c>
      <c r="K220" s="240" t="s">
        <v>391</v>
      </c>
      <c r="L220" s="241" t="s">
        <v>390</v>
      </c>
      <c r="M220" s="242">
        <v>203490</v>
      </c>
      <c r="N220" s="243">
        <v>73000</v>
      </c>
      <c r="O220" s="244">
        <f t="shared" si="223"/>
        <v>13870</v>
      </c>
      <c r="P220" s="245">
        <f t="shared" si="224"/>
        <v>86870</v>
      </c>
      <c r="Q220" s="242">
        <v>278460</v>
      </c>
      <c r="R220" s="242">
        <f t="shared" si="233"/>
        <v>64410.535000000003</v>
      </c>
      <c r="S220" s="248">
        <f t="shared" si="234"/>
        <v>143247</v>
      </c>
      <c r="T220" s="52">
        <f t="shared" si="225"/>
        <v>97949.446253417278</v>
      </c>
      <c r="U220" s="52">
        <f t="shared" si="235"/>
        <v>143247</v>
      </c>
      <c r="V220" s="13"/>
      <c r="W220" s="13"/>
      <c r="X220" s="13"/>
      <c r="Y220" s="10"/>
      <c r="Z220" s="54">
        <v>61285</v>
      </c>
      <c r="AA220" s="55">
        <v>30949.52</v>
      </c>
      <c r="AB220" s="56">
        <f t="shared" si="236"/>
        <v>143247</v>
      </c>
      <c r="AC220" s="57">
        <f t="shared" si="226"/>
        <v>86870</v>
      </c>
      <c r="AD220" s="58">
        <f t="shared" si="227"/>
        <v>115930</v>
      </c>
      <c r="AE220" s="59">
        <f t="shared" si="228"/>
        <v>97949.446253417278</v>
      </c>
      <c r="AF220" s="60">
        <f t="shared" si="229"/>
        <v>64411</v>
      </c>
      <c r="AG220" s="61">
        <f t="shared" si="230"/>
        <v>117635.26</v>
      </c>
      <c r="AH220" s="62">
        <f t="shared" si="231"/>
        <v>0.82</v>
      </c>
      <c r="AI220" s="63" t="str">
        <f t="shared" si="232"/>
        <v xml:space="preserve">PROMEDIO  </v>
      </c>
    </row>
    <row r="221" spans="2:36" ht="17.25" customHeight="1">
      <c r="B221" s="365"/>
      <c r="C221" s="368"/>
      <c r="D221" s="362"/>
      <c r="E221" s="321">
        <v>159</v>
      </c>
      <c r="F221" s="238" t="s">
        <v>392</v>
      </c>
      <c r="G221" s="13"/>
      <c r="H221" s="13"/>
      <c r="I221" s="13"/>
      <c r="J221" s="239">
        <v>159</v>
      </c>
      <c r="K221" s="240" t="s">
        <v>393</v>
      </c>
      <c r="L221" s="241" t="s">
        <v>392</v>
      </c>
      <c r="M221" s="242">
        <v>169575</v>
      </c>
      <c r="N221" s="243">
        <v>73000</v>
      </c>
      <c r="O221" s="244">
        <f t="shared" si="223"/>
        <v>13870</v>
      </c>
      <c r="P221" s="245">
        <f t="shared" si="224"/>
        <v>86870</v>
      </c>
      <c r="Q221" s="242">
        <v>278460</v>
      </c>
      <c r="R221" s="242">
        <f t="shared" si="233"/>
        <v>98429.303</v>
      </c>
      <c r="S221" s="248">
        <f t="shared" si="234"/>
        <v>154586</v>
      </c>
      <c r="T221" s="52">
        <f t="shared" si="225"/>
        <v>118754.45521933355</v>
      </c>
      <c r="U221" s="52">
        <f t="shared" si="235"/>
        <v>154586</v>
      </c>
      <c r="V221" s="13"/>
      <c r="W221" s="13"/>
      <c r="X221" s="13"/>
      <c r="Y221" s="10"/>
      <c r="Z221" s="54">
        <v>93653</v>
      </c>
      <c r="AA221" s="55">
        <v>46903.85</v>
      </c>
      <c r="AB221" s="56">
        <f t="shared" si="236"/>
        <v>154586</v>
      </c>
      <c r="AC221" s="57">
        <f t="shared" si="226"/>
        <v>98429</v>
      </c>
      <c r="AD221" s="58">
        <f t="shared" si="227"/>
        <v>133532</v>
      </c>
      <c r="AE221" s="59">
        <f t="shared" si="228"/>
        <v>118754.45521933355</v>
      </c>
      <c r="AF221" s="60">
        <f t="shared" si="229"/>
        <v>86870</v>
      </c>
      <c r="AG221" s="61">
        <f t="shared" si="230"/>
        <v>107433.23</v>
      </c>
      <c r="AH221" s="62">
        <f t="shared" si="231"/>
        <v>0.69</v>
      </c>
      <c r="AI221" s="63" t="str">
        <f t="shared" si="232"/>
        <v xml:space="preserve">PROMEDIO  </v>
      </c>
    </row>
    <row r="222" spans="2:36" ht="15" customHeight="1">
      <c r="B222" s="365"/>
      <c r="C222" s="368"/>
      <c r="D222" s="362"/>
      <c r="E222" s="321">
        <v>160</v>
      </c>
      <c r="F222" s="238" t="s">
        <v>394</v>
      </c>
      <c r="G222" s="13"/>
      <c r="H222" s="13"/>
      <c r="I222" s="13"/>
      <c r="J222" s="239">
        <v>160</v>
      </c>
      <c r="K222" s="240" t="s">
        <v>395</v>
      </c>
      <c r="L222" s="241" t="s">
        <v>394</v>
      </c>
      <c r="M222" s="242">
        <v>5355</v>
      </c>
      <c r="N222" s="243">
        <v>15000</v>
      </c>
      <c r="O222" s="244">
        <f t="shared" si="223"/>
        <v>2850</v>
      </c>
      <c r="P222" s="245">
        <f t="shared" si="224"/>
        <v>17850</v>
      </c>
      <c r="Q222" s="242">
        <v>25525.5</v>
      </c>
      <c r="R222" s="242"/>
      <c r="S222" s="246">
        <f t="shared" si="234"/>
        <v>21688</v>
      </c>
      <c r="T222" s="53">
        <f t="shared" si="225"/>
        <v>21008.641975308641</v>
      </c>
      <c r="U222" s="52">
        <f>ROUND(T222,0)</f>
        <v>21009</v>
      </c>
      <c r="V222" s="13"/>
      <c r="W222" s="13"/>
      <c r="X222" s="13"/>
      <c r="Y222" s="10"/>
      <c r="Z222" s="69"/>
      <c r="AA222" s="10"/>
      <c r="AB222" s="56">
        <f t="shared" ref="AB222:AB228" si="237">+ROUND(AVERAGE(P222,Q222),0)</f>
        <v>21688</v>
      </c>
      <c r="AC222" s="57">
        <f t="shared" ref="AC222:AC228" si="238">+ROUND(MEDIAN(P222,Q222),0)</f>
        <v>21688</v>
      </c>
      <c r="AD222" s="58">
        <f t="shared" ref="AD222:AD228" si="239">+ROUND(GEOMEAN(P222,Q222),0)</f>
        <v>21345</v>
      </c>
      <c r="AE222" s="59">
        <f t="shared" ref="AE222:AE228" si="240">HARMEAN(P222,Q222)</f>
        <v>21008.641975308641</v>
      </c>
      <c r="AF222" s="60">
        <f t="shared" ref="AF222:AF228" si="241">+ROUND(MIN(P222,Q222),0)</f>
        <v>17850</v>
      </c>
      <c r="AG222" s="61">
        <f t="shared" ref="AG222:AG228" si="242">+ROUND(_xlfn.STDEV.S(P222,Q222),2)</f>
        <v>5427.4</v>
      </c>
      <c r="AH222" s="62">
        <f t="shared" si="231"/>
        <v>0.25</v>
      </c>
      <c r="AI222" s="78" t="str">
        <f t="shared" si="232"/>
        <v>MEDIA ARMONICA</v>
      </c>
    </row>
    <row r="223" spans="2:36" ht="12.75" customHeight="1">
      <c r="B223" s="365"/>
      <c r="C223" s="368"/>
      <c r="D223" s="362"/>
      <c r="E223" s="321">
        <v>161</v>
      </c>
      <c r="F223" s="238" t="s">
        <v>396</v>
      </c>
      <c r="G223" s="13"/>
      <c r="H223" s="13"/>
      <c r="I223" s="13"/>
      <c r="J223" s="239">
        <v>161</v>
      </c>
      <c r="K223" s="240" t="s">
        <v>397</v>
      </c>
      <c r="L223" s="241" t="s">
        <v>396</v>
      </c>
      <c r="M223" s="125">
        <v>535500</v>
      </c>
      <c r="N223" s="243">
        <v>150000</v>
      </c>
      <c r="O223" s="244">
        <f t="shared" si="223"/>
        <v>28500</v>
      </c>
      <c r="P223" s="245">
        <f t="shared" si="224"/>
        <v>178500</v>
      </c>
      <c r="Q223" s="125">
        <v>78540</v>
      </c>
      <c r="R223" s="125"/>
      <c r="S223" s="248">
        <f t="shared" si="234"/>
        <v>128520</v>
      </c>
      <c r="T223" s="52">
        <f t="shared" si="225"/>
        <v>109083.33333333333</v>
      </c>
      <c r="U223" s="52">
        <f t="shared" si="235"/>
        <v>128520</v>
      </c>
      <c r="V223" s="13" t="s">
        <v>398</v>
      </c>
      <c r="W223" s="76">
        <v>44900</v>
      </c>
      <c r="X223" s="76" t="s">
        <v>399</v>
      </c>
      <c r="Y223" s="10"/>
      <c r="Z223" s="69"/>
      <c r="AA223" s="10"/>
      <c r="AB223" s="56">
        <f t="shared" si="237"/>
        <v>128520</v>
      </c>
      <c r="AC223" s="57">
        <f t="shared" si="238"/>
        <v>128520</v>
      </c>
      <c r="AD223" s="58">
        <f t="shared" si="239"/>
        <v>118404</v>
      </c>
      <c r="AE223" s="59">
        <f t="shared" si="240"/>
        <v>109083.33333333333</v>
      </c>
      <c r="AF223" s="60">
        <f t="shared" si="241"/>
        <v>78540</v>
      </c>
      <c r="AG223" s="61">
        <f t="shared" si="242"/>
        <v>70682.39</v>
      </c>
      <c r="AH223" s="62">
        <f t="shared" si="231"/>
        <v>0.55000000000000004</v>
      </c>
      <c r="AI223" s="78" t="str">
        <f t="shared" si="232"/>
        <v xml:space="preserve">PROMEDIO  </v>
      </c>
    </row>
    <row r="224" spans="2:36" ht="15.75" customHeight="1">
      <c r="B224" s="365"/>
      <c r="C224" s="368"/>
      <c r="D224" s="362"/>
      <c r="E224" s="321">
        <v>162</v>
      </c>
      <c r="F224" s="238" t="s">
        <v>400</v>
      </c>
      <c r="G224" s="13"/>
      <c r="H224" s="13"/>
      <c r="I224" s="13"/>
      <c r="J224" s="239">
        <v>162</v>
      </c>
      <c r="K224" s="240" t="s">
        <v>401</v>
      </c>
      <c r="L224" s="241" t="s">
        <v>400</v>
      </c>
      <c r="M224" s="242">
        <v>116025</v>
      </c>
      <c r="N224" s="243">
        <v>78000</v>
      </c>
      <c r="O224" s="244">
        <f t="shared" si="223"/>
        <v>14820</v>
      </c>
      <c r="P224" s="245">
        <f t="shared" si="224"/>
        <v>92820</v>
      </c>
      <c r="Q224" s="242">
        <v>127627.5</v>
      </c>
      <c r="R224" s="242"/>
      <c r="S224" s="246">
        <f t="shared" si="234"/>
        <v>110224</v>
      </c>
      <c r="T224" s="53">
        <f t="shared" si="225"/>
        <v>107475.78947368421</v>
      </c>
      <c r="U224" s="52">
        <f>ROUND(T224,0)</f>
        <v>107476</v>
      </c>
      <c r="V224" s="13"/>
      <c r="W224" s="13"/>
      <c r="X224" s="13"/>
      <c r="Y224" s="10"/>
      <c r="Z224" s="69"/>
      <c r="AA224" s="10"/>
      <c r="AB224" s="56">
        <f t="shared" si="237"/>
        <v>110224</v>
      </c>
      <c r="AC224" s="57">
        <f t="shared" si="238"/>
        <v>110224</v>
      </c>
      <c r="AD224" s="58">
        <f t="shared" si="239"/>
        <v>108841</v>
      </c>
      <c r="AE224" s="59">
        <f t="shared" si="240"/>
        <v>107475.78947368421</v>
      </c>
      <c r="AF224" s="60">
        <f t="shared" si="241"/>
        <v>92820</v>
      </c>
      <c r="AG224" s="61">
        <f t="shared" si="242"/>
        <v>24612.62</v>
      </c>
      <c r="AH224" s="62">
        <f t="shared" si="231"/>
        <v>0.22</v>
      </c>
      <c r="AI224" s="78" t="str">
        <f t="shared" si="232"/>
        <v>MEDIA ARMONICA</v>
      </c>
    </row>
    <row r="225" spans="2:36" ht="12" customHeight="1">
      <c r="B225" s="365"/>
      <c r="C225" s="368"/>
      <c r="D225" s="362"/>
      <c r="E225" s="317">
        <v>163</v>
      </c>
      <c r="F225" s="273" t="s">
        <v>402</v>
      </c>
      <c r="G225" s="13"/>
      <c r="H225" s="13"/>
      <c r="I225" s="13"/>
      <c r="J225" s="281">
        <v>163</v>
      </c>
      <c r="K225" s="282" t="s">
        <v>403</v>
      </c>
      <c r="L225" s="247" t="s">
        <v>402</v>
      </c>
      <c r="M225" s="247">
        <v>4160240</v>
      </c>
      <c r="N225" s="274">
        <v>4048000</v>
      </c>
      <c r="O225" s="275">
        <f t="shared" si="223"/>
        <v>769120</v>
      </c>
      <c r="P225" s="250">
        <f t="shared" si="224"/>
        <v>4817120</v>
      </c>
      <c r="Q225" s="247">
        <v>139230</v>
      </c>
      <c r="R225" s="290">
        <v>2368197</v>
      </c>
      <c r="S225" s="290">
        <f>AB225</f>
        <v>3592659</v>
      </c>
      <c r="T225" s="130">
        <f t="shared" si="225"/>
        <v>3175333.5677855266</v>
      </c>
      <c r="U225" s="130">
        <f>ROUND(T225,0)</f>
        <v>3175334</v>
      </c>
      <c r="V225" s="131" t="s">
        <v>146</v>
      </c>
      <c r="W225" s="132">
        <v>600000</v>
      </c>
      <c r="X225" s="132" t="s">
        <v>242</v>
      </c>
      <c r="Y225" s="133">
        <v>11900</v>
      </c>
      <c r="Z225" s="133"/>
      <c r="AA225" s="133"/>
      <c r="AB225" s="134">
        <f>+ROUND(AVERAGE(P225,R225),0)</f>
        <v>3592659</v>
      </c>
      <c r="AC225" s="135">
        <f>+ROUND(MEDIAN(P225,R225),0)</f>
        <v>3592659</v>
      </c>
      <c r="AD225" s="134">
        <f>+ROUND(GEOMEAN(P225,R225),0)</f>
        <v>3377557</v>
      </c>
      <c r="AE225" s="136">
        <f>HARMEAN(P225,R225)</f>
        <v>3175333.5677855266</v>
      </c>
      <c r="AF225" s="134">
        <f>+ROUND(MIN(P225,R225),0)</f>
        <v>2368197</v>
      </c>
      <c r="AG225" s="134">
        <f t="shared" si="242"/>
        <v>3307767.74</v>
      </c>
      <c r="AH225" s="137">
        <f t="shared" si="231"/>
        <v>0.92</v>
      </c>
      <c r="AI225" s="138" t="str">
        <f>IF(AND(AH225&lt;=50%),"MEDIA ARMONICA","PROMEDIO  ")</f>
        <v xml:space="preserve">PROMEDIO  </v>
      </c>
      <c r="AJ225" s="66" t="s">
        <v>303</v>
      </c>
    </row>
    <row r="226" spans="2:36" ht="19.5" customHeight="1">
      <c r="B226" s="365"/>
      <c r="C226" s="368"/>
      <c r="D226" s="362"/>
      <c r="E226" s="321">
        <v>164</v>
      </c>
      <c r="F226" s="238" t="s">
        <v>404</v>
      </c>
      <c r="G226" s="13"/>
      <c r="H226" s="13"/>
      <c r="I226" s="13"/>
      <c r="J226" s="239">
        <v>164</v>
      </c>
      <c r="K226" s="240" t="s">
        <v>405</v>
      </c>
      <c r="L226" s="241" t="s">
        <v>404</v>
      </c>
      <c r="M226" s="241">
        <v>17850</v>
      </c>
      <c r="N226" s="243">
        <v>18000</v>
      </c>
      <c r="O226" s="244">
        <f t="shared" si="223"/>
        <v>3420</v>
      </c>
      <c r="P226" s="245">
        <f t="shared" si="224"/>
        <v>21420</v>
      </c>
      <c r="Q226" s="241">
        <v>15708</v>
      </c>
      <c r="R226" s="241"/>
      <c r="S226" s="246">
        <f t="shared" si="234"/>
        <v>18564</v>
      </c>
      <c r="T226" s="53">
        <f t="shared" si="225"/>
        <v>18124.615384615387</v>
      </c>
      <c r="U226" s="52">
        <f>ROUND(T226,0)</f>
        <v>18125</v>
      </c>
      <c r="V226" s="13"/>
      <c r="W226" s="13"/>
      <c r="X226" s="13"/>
      <c r="Y226" s="10"/>
      <c r="Z226" s="69"/>
      <c r="AA226" s="10"/>
      <c r="AB226" s="56">
        <f>+ROUND(AVERAGE(P226,Q226),0)</f>
        <v>18564</v>
      </c>
      <c r="AC226" s="57">
        <f t="shared" si="238"/>
        <v>18564</v>
      </c>
      <c r="AD226" s="58">
        <f t="shared" si="239"/>
        <v>18343</v>
      </c>
      <c r="AE226" s="59">
        <f t="shared" si="240"/>
        <v>18124.615384615387</v>
      </c>
      <c r="AF226" s="60">
        <f t="shared" si="241"/>
        <v>15708</v>
      </c>
      <c r="AG226" s="61">
        <f t="shared" si="242"/>
        <v>4038.99</v>
      </c>
      <c r="AH226" s="62">
        <f t="shared" si="231"/>
        <v>0.22</v>
      </c>
      <c r="AI226" s="78" t="str">
        <f t="shared" si="232"/>
        <v>MEDIA ARMONICA</v>
      </c>
    </row>
    <row r="227" spans="2:36" ht="18" customHeight="1">
      <c r="B227" s="365"/>
      <c r="C227" s="368"/>
      <c r="D227" s="362"/>
      <c r="E227" s="321">
        <v>165</v>
      </c>
      <c r="F227" s="238" t="s">
        <v>406</v>
      </c>
      <c r="G227" s="13"/>
      <c r="H227" s="13"/>
      <c r="I227" s="13"/>
      <c r="J227" s="239">
        <v>165</v>
      </c>
      <c r="K227" s="240" t="s">
        <v>407</v>
      </c>
      <c r="L227" s="241" t="s">
        <v>406</v>
      </c>
      <c r="M227" s="241">
        <v>142800</v>
      </c>
      <c r="N227" s="243">
        <v>120000</v>
      </c>
      <c r="O227" s="244">
        <f t="shared" si="223"/>
        <v>22800</v>
      </c>
      <c r="P227" s="245">
        <f t="shared" si="224"/>
        <v>142800</v>
      </c>
      <c r="Q227" s="241">
        <v>137445</v>
      </c>
      <c r="R227" s="241"/>
      <c r="S227" s="246">
        <f t="shared" si="234"/>
        <v>140123</v>
      </c>
      <c r="T227" s="53">
        <f t="shared" si="225"/>
        <v>140071.33757961783</v>
      </c>
      <c r="U227" s="52">
        <f t="shared" ref="U227" si="243">ROUND(T227,0)</f>
        <v>140071</v>
      </c>
      <c r="V227" s="13"/>
      <c r="W227" s="13"/>
      <c r="X227" s="13"/>
      <c r="Y227" s="10"/>
      <c r="Z227" s="69"/>
      <c r="AA227" s="10"/>
      <c r="AB227" s="56">
        <f t="shared" si="237"/>
        <v>140123</v>
      </c>
      <c r="AC227" s="57">
        <f t="shared" si="238"/>
        <v>140123</v>
      </c>
      <c r="AD227" s="58">
        <f t="shared" si="239"/>
        <v>140097</v>
      </c>
      <c r="AE227" s="59">
        <f t="shared" si="240"/>
        <v>140071.33757961783</v>
      </c>
      <c r="AF227" s="60">
        <f t="shared" si="241"/>
        <v>137445</v>
      </c>
      <c r="AG227" s="61">
        <f t="shared" si="242"/>
        <v>3786.56</v>
      </c>
      <c r="AH227" s="62">
        <f t="shared" si="231"/>
        <v>0.03</v>
      </c>
      <c r="AI227" s="78" t="str">
        <f t="shared" si="232"/>
        <v>MEDIA ARMONICA</v>
      </c>
    </row>
    <row r="228" spans="2:36" ht="15" customHeight="1" thickBot="1">
      <c r="B228" s="366"/>
      <c r="C228" s="369"/>
      <c r="D228" s="363"/>
      <c r="E228" s="321">
        <v>166</v>
      </c>
      <c r="F228" s="238" t="s">
        <v>408</v>
      </c>
      <c r="G228" s="13"/>
      <c r="H228" s="13"/>
      <c r="I228" s="13"/>
      <c r="J228" s="239">
        <v>166</v>
      </c>
      <c r="K228" s="240" t="s">
        <v>409</v>
      </c>
      <c r="L228" s="241" t="s">
        <v>408</v>
      </c>
      <c r="M228" s="241">
        <v>13566000</v>
      </c>
      <c r="N228" s="243">
        <v>13200000</v>
      </c>
      <c r="O228" s="244">
        <f t="shared" si="223"/>
        <v>2508000</v>
      </c>
      <c r="P228" s="245">
        <f t="shared" si="224"/>
        <v>15708000</v>
      </c>
      <c r="Q228" s="241">
        <v>11138400</v>
      </c>
      <c r="R228" s="241"/>
      <c r="S228" s="246">
        <f t="shared" si="234"/>
        <v>13423200</v>
      </c>
      <c r="T228" s="53">
        <f t="shared" si="225"/>
        <v>13034297.872340426</v>
      </c>
      <c r="U228" s="52">
        <f>ROUND(T228,0)</f>
        <v>13034298</v>
      </c>
      <c r="V228" s="13"/>
      <c r="W228" s="76">
        <v>12885975</v>
      </c>
      <c r="X228" s="76">
        <v>6578170.0599999996</v>
      </c>
      <c r="Y228" s="10"/>
      <c r="Z228" s="69"/>
      <c r="AA228" s="10"/>
      <c r="AB228" s="56">
        <f t="shared" si="237"/>
        <v>13423200</v>
      </c>
      <c r="AC228" s="57">
        <f t="shared" si="238"/>
        <v>13423200</v>
      </c>
      <c r="AD228" s="58">
        <f t="shared" si="239"/>
        <v>13227320</v>
      </c>
      <c r="AE228" s="59">
        <f t="shared" si="240"/>
        <v>13034297.872340426</v>
      </c>
      <c r="AF228" s="60">
        <f t="shared" si="241"/>
        <v>11138400</v>
      </c>
      <c r="AG228" s="61">
        <f t="shared" si="242"/>
        <v>3231195.15</v>
      </c>
      <c r="AH228" s="62">
        <f t="shared" si="231"/>
        <v>0.24</v>
      </c>
      <c r="AI228" s="78" t="str">
        <f t="shared" si="232"/>
        <v>MEDIA ARMONICA</v>
      </c>
    </row>
    <row r="229" spans="2:36" ht="25.5" hidden="1" customHeight="1">
      <c r="B229" s="345" t="s">
        <v>0</v>
      </c>
      <c r="C229" s="14" t="s">
        <v>1</v>
      </c>
      <c r="D229" s="370" t="s">
        <v>2</v>
      </c>
      <c r="E229" s="322"/>
      <c r="F229" s="354" t="s">
        <v>3</v>
      </c>
      <c r="G229" s="4"/>
      <c r="H229" s="4"/>
      <c r="I229" s="4"/>
      <c r="J229" s="4"/>
      <c r="K229" s="4"/>
      <c r="L229" s="256"/>
      <c r="M229" s="4"/>
      <c r="N229" s="4"/>
      <c r="O229" s="4"/>
      <c r="P229" s="257"/>
      <c r="Q229" s="4"/>
      <c r="R229" s="4"/>
      <c r="S229" s="4"/>
    </row>
    <row r="230" spans="2:36" ht="25.5" hidden="1" customHeight="1">
      <c r="B230" s="346"/>
      <c r="C230" s="14" t="s">
        <v>54</v>
      </c>
      <c r="D230" s="352"/>
      <c r="E230" s="322"/>
      <c r="F230" s="354"/>
      <c r="G230" s="4"/>
      <c r="H230" s="4"/>
      <c r="I230" s="4"/>
      <c r="J230" s="4"/>
      <c r="K230" s="4"/>
      <c r="L230" s="256"/>
      <c r="M230" s="4"/>
      <c r="N230" s="4"/>
      <c r="O230" s="4"/>
      <c r="P230" s="257"/>
      <c r="Q230" s="4"/>
      <c r="R230" s="4"/>
      <c r="S230" s="4"/>
      <c r="AB230" s="139"/>
    </row>
    <row r="231" spans="2:36" ht="25.5" hidden="1" customHeight="1" thickBot="1">
      <c r="B231" s="351"/>
      <c r="C231" s="14" t="s">
        <v>55</v>
      </c>
      <c r="D231" s="352"/>
      <c r="E231" s="322"/>
      <c r="F231" s="354"/>
      <c r="G231" s="4"/>
      <c r="H231" s="4"/>
      <c r="I231" s="4"/>
      <c r="J231" s="4"/>
      <c r="K231" s="4"/>
      <c r="L231" s="256"/>
      <c r="M231" s="4"/>
      <c r="N231" s="4"/>
      <c r="O231" s="4"/>
      <c r="P231" s="257"/>
      <c r="Q231" s="4"/>
      <c r="R231" s="4"/>
      <c r="S231" s="4"/>
    </row>
    <row r="232" spans="2:36" ht="25.5" customHeight="1">
      <c r="B232" s="371">
        <v>8557776.5</v>
      </c>
      <c r="C232" s="338" t="s">
        <v>410</v>
      </c>
      <c r="D232" s="338">
        <v>10</v>
      </c>
      <c r="E232" s="326"/>
      <c r="F232" s="276" t="s">
        <v>411</v>
      </c>
      <c r="G232" s="232"/>
      <c r="H232" s="109"/>
      <c r="I232" s="109"/>
      <c r="J232" s="109"/>
      <c r="K232" s="109"/>
      <c r="L232" s="109"/>
      <c r="M232" s="277"/>
      <c r="N232" s="109"/>
      <c r="O232" s="109"/>
      <c r="P232" s="109"/>
      <c r="Q232" s="278"/>
      <c r="R232" s="109"/>
      <c r="S232" s="109"/>
      <c r="T232" s="106"/>
      <c r="U232" s="106"/>
      <c r="V232" s="106"/>
      <c r="W232" s="109"/>
      <c r="X232" s="109"/>
      <c r="Y232" s="109"/>
      <c r="Z232" s="106"/>
      <c r="AA232" s="106"/>
      <c r="AB232" s="106"/>
      <c r="AC232" s="106"/>
      <c r="AD232" s="106"/>
      <c r="AE232" s="106"/>
      <c r="AF232" s="106"/>
      <c r="AG232" s="106"/>
      <c r="AH232" s="106"/>
      <c r="AI232" s="106"/>
    </row>
    <row r="233" spans="2:36" ht="25.5" customHeight="1">
      <c r="B233" s="372"/>
      <c r="C233" s="338"/>
      <c r="D233" s="338"/>
      <c r="E233" s="321"/>
      <c r="F233" s="235" t="s">
        <v>6</v>
      </c>
      <c r="G233" s="13"/>
      <c r="H233" s="13"/>
      <c r="I233" s="13"/>
      <c r="J233" s="13"/>
      <c r="K233" s="13"/>
      <c r="L233" s="236"/>
      <c r="M233" s="13"/>
      <c r="N233" s="13"/>
      <c r="O233" s="13"/>
      <c r="P233" s="237"/>
      <c r="Q233" s="13"/>
      <c r="R233" s="13"/>
      <c r="S233" s="13"/>
      <c r="T233" s="10"/>
      <c r="U233" s="10"/>
      <c r="V233" s="13"/>
      <c r="W233" s="13"/>
      <c r="X233" s="13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</row>
    <row r="234" spans="2:36" ht="18.75" customHeight="1">
      <c r="B234" s="372"/>
      <c r="C234" s="338"/>
      <c r="D234" s="338"/>
      <c r="E234" s="321">
        <v>167</v>
      </c>
      <c r="F234" s="238" t="s">
        <v>412</v>
      </c>
      <c r="G234" s="13"/>
      <c r="H234" s="13"/>
      <c r="I234" s="13"/>
      <c r="J234" s="239">
        <v>167</v>
      </c>
      <c r="K234" s="240" t="s">
        <v>413</v>
      </c>
      <c r="L234" s="241" t="s">
        <v>412</v>
      </c>
      <c r="M234" s="242">
        <v>416500</v>
      </c>
      <c r="N234" s="243">
        <v>350000</v>
      </c>
      <c r="O234" s="244">
        <f t="shared" ref="O234:O246" si="244">N234*19%</f>
        <v>66500</v>
      </c>
      <c r="P234" s="245">
        <f t="shared" ref="P234:P246" si="245">N234+O234</f>
        <v>416500</v>
      </c>
      <c r="Q234" s="242">
        <v>677407.5</v>
      </c>
      <c r="R234" s="242">
        <f t="shared" ref="R234:R245" si="246">(Z234*5.1%)+Z234</f>
        <v>416229.63199999998</v>
      </c>
      <c r="S234" s="246">
        <f t="shared" ref="S234:S245" si="247">AB234</f>
        <v>503379</v>
      </c>
      <c r="T234" s="53">
        <f t="shared" ref="T234:T246" si="248">AE234</f>
        <v>477730.08218108705</v>
      </c>
      <c r="U234" s="52">
        <f t="shared" ref="U234:U243" si="249">ROUND(T234,0)</f>
        <v>477730</v>
      </c>
      <c r="V234" s="13"/>
      <c r="W234" s="13"/>
      <c r="X234" s="13"/>
      <c r="Y234" s="10"/>
      <c r="Z234" s="54">
        <v>396032</v>
      </c>
      <c r="AA234" s="55">
        <v>200196.08000000002</v>
      </c>
      <c r="AB234" s="56">
        <f>+ROUND(AVERAGE(P234,Q234,R234),0)</f>
        <v>503379</v>
      </c>
      <c r="AC234" s="57">
        <f t="shared" ref="AC234:AC245" si="250">+ROUND(MEDIAN(P234,Q234,R234),0)</f>
        <v>416500</v>
      </c>
      <c r="AD234" s="58">
        <f t="shared" ref="AD234:AD245" si="251">+ROUND(GEOMEAN(P234,Q234,R234),0)</f>
        <v>489703</v>
      </c>
      <c r="AE234" s="59">
        <f>HARMEAN(P234,Q234,R234)</f>
        <v>477730.08218108705</v>
      </c>
      <c r="AF234" s="60">
        <f t="shared" ref="AF234:AF245" si="252">+ROUND(MIN(P234,Q234,R234),0)</f>
        <v>416230</v>
      </c>
      <c r="AG234" s="61">
        <f t="shared" ref="AG234:AG245" si="253">+ROUND(_xlfn.STDEV.S(P234,Q234,R234),2)</f>
        <v>150713.12</v>
      </c>
      <c r="AH234" s="62">
        <f t="shared" ref="AH234:AH246" si="254">+ROUND(AG234/AB234,2)</f>
        <v>0.3</v>
      </c>
      <c r="AI234" s="63" t="str">
        <f t="shared" ref="AI234:AI246" si="255">IF(AND(AH234&lt;=50%),"MEDIA ARMONICA","PROMEDIO  ")</f>
        <v>MEDIA ARMONICA</v>
      </c>
    </row>
    <row r="235" spans="2:36" ht="18.75" customHeight="1">
      <c r="B235" s="372"/>
      <c r="C235" s="338"/>
      <c r="D235" s="338"/>
      <c r="E235" s="321">
        <v>168</v>
      </c>
      <c r="F235" s="238" t="s">
        <v>414</v>
      </c>
      <c r="G235" s="13"/>
      <c r="H235" s="13"/>
      <c r="I235" s="13"/>
      <c r="J235" s="239">
        <v>168</v>
      </c>
      <c r="K235" s="240" t="s">
        <v>415</v>
      </c>
      <c r="L235" s="241" t="s">
        <v>414</v>
      </c>
      <c r="M235" s="242">
        <v>734825</v>
      </c>
      <c r="N235" s="243">
        <v>450000</v>
      </c>
      <c r="O235" s="244">
        <f t="shared" si="244"/>
        <v>85500</v>
      </c>
      <c r="P235" s="245">
        <f t="shared" si="245"/>
        <v>535500</v>
      </c>
      <c r="Q235" s="242">
        <v>510510</v>
      </c>
      <c r="R235" s="242">
        <f t="shared" si="246"/>
        <v>574066.71</v>
      </c>
      <c r="S235" s="246">
        <f t="shared" si="247"/>
        <v>540026</v>
      </c>
      <c r="T235" s="53">
        <f t="shared" si="248"/>
        <v>538774.04609554645</v>
      </c>
      <c r="U235" s="52">
        <f t="shared" si="249"/>
        <v>538774</v>
      </c>
      <c r="V235" s="13"/>
      <c r="W235" s="13"/>
      <c r="X235" s="13"/>
      <c r="Y235" s="10"/>
      <c r="Z235" s="54">
        <v>546210</v>
      </c>
      <c r="AA235" s="55">
        <v>278377.89</v>
      </c>
      <c r="AB235" s="56">
        <f t="shared" ref="AB235:AB245" si="256">+ROUND(AVERAGE(P235,Q235,R235),0)</f>
        <v>540026</v>
      </c>
      <c r="AC235" s="57">
        <f t="shared" si="250"/>
        <v>535500</v>
      </c>
      <c r="AD235" s="58">
        <f t="shared" si="251"/>
        <v>539397</v>
      </c>
      <c r="AE235" s="59">
        <f t="shared" ref="AE235:AE245" si="257">HARMEAN(P235,Q235,R235)</f>
        <v>538774.04609554645</v>
      </c>
      <c r="AF235" s="60">
        <f t="shared" si="252"/>
        <v>510510</v>
      </c>
      <c r="AG235" s="61">
        <f t="shared" si="253"/>
        <v>32019.13</v>
      </c>
      <c r="AH235" s="62">
        <f t="shared" si="254"/>
        <v>0.06</v>
      </c>
      <c r="AI235" s="63" t="str">
        <f t="shared" si="255"/>
        <v>MEDIA ARMONICA</v>
      </c>
      <c r="AJ235" s="72"/>
    </row>
    <row r="236" spans="2:36" ht="18.75" customHeight="1">
      <c r="B236" s="372"/>
      <c r="C236" s="338"/>
      <c r="D236" s="338"/>
      <c r="E236" s="321">
        <v>169</v>
      </c>
      <c r="F236" s="238" t="s">
        <v>416</v>
      </c>
      <c r="G236" s="13"/>
      <c r="H236" s="13"/>
      <c r="I236" s="13"/>
      <c r="J236" s="239">
        <v>169</v>
      </c>
      <c r="K236" s="240" t="s">
        <v>417</v>
      </c>
      <c r="L236" s="241" t="s">
        <v>416</v>
      </c>
      <c r="M236" s="242">
        <v>734825</v>
      </c>
      <c r="N236" s="243">
        <v>450000</v>
      </c>
      <c r="O236" s="244">
        <f t="shared" si="244"/>
        <v>85500</v>
      </c>
      <c r="P236" s="245">
        <f t="shared" si="245"/>
        <v>535500</v>
      </c>
      <c r="Q236" s="242">
        <v>510510</v>
      </c>
      <c r="R236" s="242">
        <f t="shared" si="246"/>
        <v>585322.92000000004</v>
      </c>
      <c r="S236" s="246">
        <f t="shared" si="247"/>
        <v>543778</v>
      </c>
      <c r="T236" s="53">
        <f t="shared" si="248"/>
        <v>542035.01794842444</v>
      </c>
      <c r="U236" s="52">
        <f t="shared" si="249"/>
        <v>542035</v>
      </c>
      <c r="V236" s="13"/>
      <c r="W236" s="13"/>
      <c r="X236" s="13"/>
      <c r="Y236" s="10"/>
      <c r="Z236" s="54">
        <v>556920</v>
      </c>
      <c r="AA236" s="55">
        <v>282388.19</v>
      </c>
      <c r="AB236" s="56">
        <f t="shared" si="256"/>
        <v>543778</v>
      </c>
      <c r="AC236" s="57">
        <f t="shared" si="250"/>
        <v>535500</v>
      </c>
      <c r="AD236" s="58">
        <f t="shared" si="251"/>
        <v>542900</v>
      </c>
      <c r="AE236" s="59">
        <f t="shared" si="257"/>
        <v>542035.01794842444</v>
      </c>
      <c r="AF236" s="60">
        <f t="shared" si="252"/>
        <v>510510</v>
      </c>
      <c r="AG236" s="61">
        <f t="shared" si="253"/>
        <v>38087.17</v>
      </c>
      <c r="AH236" s="62">
        <f t="shared" si="254"/>
        <v>7.0000000000000007E-2</v>
      </c>
      <c r="AI236" s="63" t="str">
        <f t="shared" si="255"/>
        <v>MEDIA ARMONICA</v>
      </c>
      <c r="AJ236" s="72"/>
    </row>
    <row r="237" spans="2:36" ht="18.75" customHeight="1">
      <c r="B237" s="372"/>
      <c r="C237" s="338"/>
      <c r="D237" s="338"/>
      <c r="E237" s="321">
        <v>170</v>
      </c>
      <c r="F237" s="238" t="s">
        <v>418</v>
      </c>
      <c r="G237" s="13"/>
      <c r="H237" s="13"/>
      <c r="I237" s="13"/>
      <c r="J237" s="239">
        <v>170</v>
      </c>
      <c r="K237" s="240" t="s">
        <v>419</v>
      </c>
      <c r="L237" s="241" t="s">
        <v>418</v>
      </c>
      <c r="M237" s="242">
        <v>734825</v>
      </c>
      <c r="N237" s="243">
        <v>450000</v>
      </c>
      <c r="O237" s="244">
        <f t="shared" si="244"/>
        <v>85500</v>
      </c>
      <c r="P237" s="245">
        <f t="shared" si="245"/>
        <v>535500</v>
      </c>
      <c r="Q237" s="242">
        <v>510510</v>
      </c>
      <c r="R237" s="242">
        <f t="shared" si="246"/>
        <v>576881.28799999994</v>
      </c>
      <c r="S237" s="246">
        <f t="shared" si="247"/>
        <v>540964</v>
      </c>
      <c r="T237" s="53">
        <f t="shared" si="248"/>
        <v>539597.65292169177</v>
      </c>
      <c r="U237" s="52">
        <f t="shared" si="249"/>
        <v>539598</v>
      </c>
      <c r="V237" s="13"/>
      <c r="W237" s="13"/>
      <c r="X237" s="13"/>
      <c r="Y237" s="10"/>
      <c r="Z237" s="54">
        <v>548888</v>
      </c>
      <c r="AA237" s="55">
        <v>276333.46999999997</v>
      </c>
      <c r="AB237" s="56">
        <f t="shared" si="256"/>
        <v>540964</v>
      </c>
      <c r="AC237" s="57">
        <f t="shared" si="250"/>
        <v>535500</v>
      </c>
      <c r="AD237" s="58">
        <f t="shared" si="251"/>
        <v>540277</v>
      </c>
      <c r="AE237" s="59">
        <f t="shared" si="257"/>
        <v>539597.65292169177</v>
      </c>
      <c r="AF237" s="60">
        <f t="shared" si="252"/>
        <v>510510</v>
      </c>
      <c r="AG237" s="61">
        <f t="shared" si="253"/>
        <v>33521.279999999999</v>
      </c>
      <c r="AH237" s="62">
        <f t="shared" si="254"/>
        <v>0.06</v>
      </c>
      <c r="AI237" s="63" t="str">
        <f t="shared" si="255"/>
        <v>MEDIA ARMONICA</v>
      </c>
      <c r="AJ237" s="72"/>
    </row>
    <row r="238" spans="2:36" ht="18.75" customHeight="1">
      <c r="B238" s="372"/>
      <c r="C238" s="338"/>
      <c r="D238" s="338"/>
      <c r="E238" s="321">
        <v>171</v>
      </c>
      <c r="F238" s="238" t="s">
        <v>420</v>
      </c>
      <c r="G238" s="13"/>
      <c r="H238" s="13"/>
      <c r="I238" s="13"/>
      <c r="J238" s="239">
        <v>171</v>
      </c>
      <c r="K238" s="240" t="s">
        <v>421</v>
      </c>
      <c r="L238" s="241" t="s">
        <v>420</v>
      </c>
      <c r="M238" s="242">
        <v>734825</v>
      </c>
      <c r="N238" s="243">
        <v>450000</v>
      </c>
      <c r="O238" s="244">
        <f t="shared" si="244"/>
        <v>85500</v>
      </c>
      <c r="P238" s="245">
        <f t="shared" si="245"/>
        <v>535500</v>
      </c>
      <c r="Q238" s="242">
        <v>510510</v>
      </c>
      <c r="R238" s="242">
        <f t="shared" si="246"/>
        <v>579694.81499999994</v>
      </c>
      <c r="S238" s="246">
        <f t="shared" si="247"/>
        <v>541902</v>
      </c>
      <c r="T238" s="53">
        <f t="shared" si="248"/>
        <v>540415.44286817918</v>
      </c>
      <c r="U238" s="52">
        <f t="shared" si="249"/>
        <v>540415</v>
      </c>
      <c r="V238" s="13"/>
      <c r="W238" s="13"/>
      <c r="X238" s="13"/>
      <c r="Y238" s="10"/>
      <c r="Z238" s="54">
        <v>551565</v>
      </c>
      <c r="AA238" s="55">
        <v>277045.09000000003</v>
      </c>
      <c r="AB238" s="56">
        <f t="shared" si="256"/>
        <v>541902</v>
      </c>
      <c r="AC238" s="57">
        <f t="shared" si="250"/>
        <v>535500</v>
      </c>
      <c r="AD238" s="58">
        <f t="shared" si="251"/>
        <v>541154</v>
      </c>
      <c r="AE238" s="59">
        <f t="shared" si="257"/>
        <v>540415.44286817918</v>
      </c>
      <c r="AF238" s="60">
        <f t="shared" si="252"/>
        <v>510510</v>
      </c>
      <c r="AG238" s="61">
        <f t="shared" si="253"/>
        <v>35033.839999999997</v>
      </c>
      <c r="AH238" s="62">
        <f t="shared" si="254"/>
        <v>0.06</v>
      </c>
      <c r="AI238" s="63" t="str">
        <f t="shared" si="255"/>
        <v>MEDIA ARMONICA</v>
      </c>
      <c r="AJ238" s="72"/>
    </row>
    <row r="239" spans="2:36" ht="18.75" customHeight="1">
      <c r="B239" s="372"/>
      <c r="C239" s="338"/>
      <c r="D239" s="338"/>
      <c r="E239" s="321">
        <v>172</v>
      </c>
      <c r="F239" s="238" t="s">
        <v>422</v>
      </c>
      <c r="G239" s="13"/>
      <c r="H239" s="13"/>
      <c r="I239" s="13"/>
      <c r="J239" s="239">
        <v>172</v>
      </c>
      <c r="K239" s="240" t="s">
        <v>423</v>
      </c>
      <c r="L239" s="241" t="s">
        <v>422</v>
      </c>
      <c r="M239" s="242">
        <v>734825</v>
      </c>
      <c r="N239" s="243">
        <v>450000</v>
      </c>
      <c r="O239" s="244">
        <f t="shared" si="244"/>
        <v>85500</v>
      </c>
      <c r="P239" s="245">
        <f t="shared" si="245"/>
        <v>535500</v>
      </c>
      <c r="Q239" s="242">
        <v>510510</v>
      </c>
      <c r="R239" s="242">
        <f t="shared" si="246"/>
        <v>582509.39300000004</v>
      </c>
      <c r="S239" s="246">
        <f t="shared" si="247"/>
        <v>542840</v>
      </c>
      <c r="T239" s="53">
        <f t="shared" si="248"/>
        <v>541228.08205035701</v>
      </c>
      <c r="U239" s="52">
        <f t="shared" si="249"/>
        <v>541228</v>
      </c>
      <c r="V239" s="13"/>
      <c r="W239" s="13"/>
      <c r="X239" s="13"/>
      <c r="Y239" s="10"/>
      <c r="Z239" s="54">
        <v>554243</v>
      </c>
      <c r="AA239" s="55">
        <v>279071.66000000003</v>
      </c>
      <c r="AB239" s="56">
        <f t="shared" si="256"/>
        <v>542840</v>
      </c>
      <c r="AC239" s="57">
        <f t="shared" si="250"/>
        <v>535500</v>
      </c>
      <c r="AD239" s="58">
        <f t="shared" si="251"/>
        <v>542029</v>
      </c>
      <c r="AE239" s="59">
        <f t="shared" si="257"/>
        <v>541228.08205035701</v>
      </c>
      <c r="AF239" s="60">
        <f t="shared" si="252"/>
        <v>510510</v>
      </c>
      <c r="AG239" s="61">
        <f t="shared" si="253"/>
        <v>36556.57</v>
      </c>
      <c r="AH239" s="62">
        <f t="shared" si="254"/>
        <v>7.0000000000000007E-2</v>
      </c>
      <c r="AI239" s="63" t="str">
        <f t="shared" si="255"/>
        <v>MEDIA ARMONICA</v>
      </c>
      <c r="AJ239" s="72"/>
    </row>
    <row r="240" spans="2:36" ht="18.75" customHeight="1">
      <c r="B240" s="372"/>
      <c r="C240" s="338"/>
      <c r="D240" s="338"/>
      <c r="E240" s="321">
        <v>173</v>
      </c>
      <c r="F240" s="238" t="s">
        <v>424</v>
      </c>
      <c r="G240" s="13"/>
      <c r="H240" s="13"/>
      <c r="I240" s="13"/>
      <c r="J240" s="239">
        <v>173</v>
      </c>
      <c r="K240" s="240" t="s">
        <v>425</v>
      </c>
      <c r="L240" s="241" t="s">
        <v>424</v>
      </c>
      <c r="M240" s="242">
        <v>859180</v>
      </c>
      <c r="N240" s="243">
        <v>450000</v>
      </c>
      <c r="O240" s="244">
        <f t="shared" si="244"/>
        <v>85500</v>
      </c>
      <c r="P240" s="245">
        <f t="shared" si="245"/>
        <v>535500</v>
      </c>
      <c r="Q240" s="242">
        <v>556920</v>
      </c>
      <c r="R240" s="242">
        <f t="shared" si="246"/>
        <v>585322.92000000004</v>
      </c>
      <c r="S240" s="246">
        <f t="shared" si="247"/>
        <v>559248</v>
      </c>
      <c r="T240" s="53">
        <f t="shared" si="248"/>
        <v>558507.1309525324</v>
      </c>
      <c r="U240" s="52">
        <f t="shared" si="249"/>
        <v>558507</v>
      </c>
      <c r="V240" s="13"/>
      <c r="W240" s="13"/>
      <c r="X240" s="13"/>
      <c r="Y240" s="10"/>
      <c r="Z240" s="54">
        <v>556920</v>
      </c>
      <c r="AA240" s="55">
        <v>281960.98</v>
      </c>
      <c r="AB240" s="56">
        <f t="shared" si="256"/>
        <v>559248</v>
      </c>
      <c r="AC240" s="57">
        <f t="shared" si="250"/>
        <v>556920</v>
      </c>
      <c r="AD240" s="58">
        <f t="shared" si="251"/>
        <v>558877</v>
      </c>
      <c r="AE240" s="59">
        <f t="shared" si="257"/>
        <v>558507.1309525324</v>
      </c>
      <c r="AF240" s="60">
        <f t="shared" si="252"/>
        <v>535500</v>
      </c>
      <c r="AG240" s="61">
        <f t="shared" si="253"/>
        <v>24992.880000000001</v>
      </c>
      <c r="AH240" s="62">
        <f t="shared" si="254"/>
        <v>0.04</v>
      </c>
      <c r="AI240" s="63" t="str">
        <f t="shared" si="255"/>
        <v>MEDIA ARMONICA</v>
      </c>
      <c r="AJ240" s="72"/>
    </row>
    <row r="241" spans="2:36" ht="15.75" customHeight="1">
      <c r="B241" s="372"/>
      <c r="C241" s="338"/>
      <c r="D241" s="338"/>
      <c r="E241" s="317">
        <v>174</v>
      </c>
      <c r="F241" s="273" t="s">
        <v>426</v>
      </c>
      <c r="G241" s="13"/>
      <c r="H241" s="13"/>
      <c r="I241" s="13"/>
      <c r="J241" s="281">
        <v>174</v>
      </c>
      <c r="K241" s="282" t="s">
        <v>427</v>
      </c>
      <c r="L241" s="247" t="s">
        <v>426</v>
      </c>
      <c r="M241" s="247">
        <v>380800</v>
      </c>
      <c r="N241" s="274">
        <v>1220010</v>
      </c>
      <c r="O241" s="275">
        <f t="shared" si="244"/>
        <v>231801.9</v>
      </c>
      <c r="P241" s="250">
        <f t="shared" si="245"/>
        <v>1451811.9</v>
      </c>
      <c r="Q241" s="247">
        <v>81217.5</v>
      </c>
      <c r="R241" s="247">
        <f t="shared" si="246"/>
        <v>130415.43700000001</v>
      </c>
      <c r="S241" s="247">
        <f>AB241</f>
        <v>105816</v>
      </c>
      <c r="T241" s="100">
        <f>AE241</f>
        <v>100097.98951613567</v>
      </c>
      <c r="U241" s="100">
        <f>ROUND(T241,0)</f>
        <v>100098</v>
      </c>
      <c r="V241" s="65" t="s">
        <v>383</v>
      </c>
      <c r="W241" s="13"/>
      <c r="X241" s="13"/>
      <c r="Y241" s="10"/>
      <c r="Z241" s="54">
        <v>124087</v>
      </c>
      <c r="AA241" s="55">
        <v>62386.94</v>
      </c>
      <c r="AB241" s="56">
        <f>+ROUND(AVERAGE(Q241,R241),0)</f>
        <v>105816</v>
      </c>
      <c r="AC241" s="57">
        <f>+ROUND(MEDIAN(Q241,R241),0)</f>
        <v>105816</v>
      </c>
      <c r="AD241" s="58">
        <f>+ROUND(GEOMEAN(Q241,R241),0)</f>
        <v>102918</v>
      </c>
      <c r="AE241" s="59">
        <f>HARMEAN(Q241,R241)</f>
        <v>100097.98951613567</v>
      </c>
      <c r="AF241" s="60">
        <f>+ROUND(MIN(Q241,R241),0)</f>
        <v>81218</v>
      </c>
      <c r="AG241" s="61">
        <f>+ROUND(_xlfn.STDEV.S(Q241,R241),2)</f>
        <v>34788.19</v>
      </c>
      <c r="AH241" s="62">
        <f t="shared" si="254"/>
        <v>0.33</v>
      </c>
      <c r="AI241" s="63" t="str">
        <f t="shared" si="255"/>
        <v>MEDIA ARMONICA</v>
      </c>
      <c r="AJ241" s="141" t="s">
        <v>383</v>
      </c>
    </row>
    <row r="242" spans="2:36" ht="18.75" customHeight="1">
      <c r="B242" s="372"/>
      <c r="C242" s="338"/>
      <c r="D242" s="338"/>
      <c r="E242" s="321">
        <v>175</v>
      </c>
      <c r="F242" s="238" t="s">
        <v>428</v>
      </c>
      <c r="G242" s="13"/>
      <c r="H242" s="13"/>
      <c r="I242" s="13"/>
      <c r="J242" s="239">
        <v>175</v>
      </c>
      <c r="K242" s="240" t="s">
        <v>429</v>
      </c>
      <c r="L242" s="241" t="s">
        <v>428</v>
      </c>
      <c r="M242" s="125">
        <v>101150</v>
      </c>
      <c r="N242" s="243">
        <v>32000</v>
      </c>
      <c r="O242" s="244">
        <f t="shared" si="244"/>
        <v>6080</v>
      </c>
      <c r="P242" s="245">
        <f t="shared" si="245"/>
        <v>38080</v>
      </c>
      <c r="Q242" s="242">
        <v>19635</v>
      </c>
      <c r="R242" s="242">
        <f t="shared" si="246"/>
        <v>57406.671000000002</v>
      </c>
      <c r="S242" s="246">
        <f t="shared" si="247"/>
        <v>38374</v>
      </c>
      <c r="T242" s="53">
        <f t="shared" si="248"/>
        <v>31709.27409095491</v>
      </c>
      <c r="U242" s="52">
        <f t="shared" si="249"/>
        <v>31709</v>
      </c>
      <c r="V242" s="13" t="s">
        <v>430</v>
      </c>
      <c r="W242" s="76"/>
      <c r="X242" s="76"/>
      <c r="Y242" s="10"/>
      <c r="Z242" s="54">
        <v>54621</v>
      </c>
      <c r="AA242" s="55">
        <v>27855.52</v>
      </c>
      <c r="AB242" s="56">
        <f t="shared" si="256"/>
        <v>38374</v>
      </c>
      <c r="AC242" s="57">
        <f t="shared" si="250"/>
        <v>38080</v>
      </c>
      <c r="AD242" s="58">
        <f t="shared" si="251"/>
        <v>35013</v>
      </c>
      <c r="AE242" s="59">
        <f t="shared" si="257"/>
        <v>31709.27409095491</v>
      </c>
      <c r="AF242" s="60">
        <f t="shared" si="252"/>
        <v>19635</v>
      </c>
      <c r="AG242" s="61">
        <f t="shared" si="253"/>
        <v>18887.55</v>
      </c>
      <c r="AH242" s="62">
        <f t="shared" si="254"/>
        <v>0.49</v>
      </c>
      <c r="AI242" s="63" t="str">
        <f t="shared" si="255"/>
        <v>MEDIA ARMONICA</v>
      </c>
    </row>
    <row r="243" spans="2:36" ht="18.75" customHeight="1">
      <c r="B243" s="372"/>
      <c r="C243" s="338"/>
      <c r="D243" s="338"/>
      <c r="E243" s="321">
        <v>176</v>
      </c>
      <c r="F243" s="238" t="s">
        <v>431</v>
      </c>
      <c r="G243" s="13"/>
      <c r="H243" s="13"/>
      <c r="I243" s="13"/>
      <c r="J243" s="239">
        <v>176</v>
      </c>
      <c r="K243" s="240" t="s">
        <v>432</v>
      </c>
      <c r="L243" s="241" t="s">
        <v>431</v>
      </c>
      <c r="M243" s="242">
        <v>39270</v>
      </c>
      <c r="N243" s="243">
        <v>18000</v>
      </c>
      <c r="O243" s="244">
        <f t="shared" si="244"/>
        <v>3420</v>
      </c>
      <c r="P243" s="245">
        <f t="shared" si="245"/>
        <v>21420</v>
      </c>
      <c r="Q243" s="242">
        <v>44964.15</v>
      </c>
      <c r="R243" s="242">
        <f t="shared" si="246"/>
        <v>36082.932000000001</v>
      </c>
      <c r="S243" s="246">
        <f t="shared" si="247"/>
        <v>34156</v>
      </c>
      <c r="T243" s="53">
        <f t="shared" si="248"/>
        <v>31043.298534410475</v>
      </c>
      <c r="U243" s="52">
        <f t="shared" si="249"/>
        <v>31043</v>
      </c>
      <c r="V243" s="13"/>
      <c r="W243" s="76">
        <v>34332</v>
      </c>
      <c r="X243" s="76">
        <v>17454.919999999998</v>
      </c>
      <c r="Y243" s="10"/>
      <c r="Z243" s="54">
        <v>34332</v>
      </c>
      <c r="AA243" s="55">
        <v>17454.919999999998</v>
      </c>
      <c r="AB243" s="56">
        <f t="shared" si="256"/>
        <v>34156</v>
      </c>
      <c r="AC243" s="57">
        <f t="shared" si="250"/>
        <v>36083</v>
      </c>
      <c r="AD243" s="58">
        <f t="shared" si="251"/>
        <v>32633</v>
      </c>
      <c r="AE243" s="59">
        <f t="shared" si="257"/>
        <v>31043.298534410475</v>
      </c>
      <c r="AF243" s="60">
        <f t="shared" si="252"/>
        <v>21420</v>
      </c>
      <c r="AG243" s="61">
        <f t="shared" si="253"/>
        <v>11889.8</v>
      </c>
      <c r="AH243" s="62">
        <f t="shared" si="254"/>
        <v>0.35</v>
      </c>
      <c r="AI243" s="63" t="str">
        <f t="shared" si="255"/>
        <v>MEDIA ARMONICA</v>
      </c>
      <c r="AJ243" s="72"/>
    </row>
    <row r="244" spans="2:36" ht="18.75" customHeight="1">
      <c r="B244" s="372"/>
      <c r="C244" s="338"/>
      <c r="D244" s="338"/>
      <c r="E244" s="321">
        <v>177</v>
      </c>
      <c r="F244" s="238" t="s">
        <v>433</v>
      </c>
      <c r="G244" s="13"/>
      <c r="H244" s="13"/>
      <c r="I244" s="13"/>
      <c r="J244" s="239">
        <v>177</v>
      </c>
      <c r="K244" s="240" t="s">
        <v>434</v>
      </c>
      <c r="L244" s="241" t="s">
        <v>433</v>
      </c>
      <c r="M244" s="242">
        <v>39270</v>
      </c>
      <c r="N244" s="243">
        <v>18000</v>
      </c>
      <c r="O244" s="244">
        <f t="shared" si="244"/>
        <v>3420</v>
      </c>
      <c r="P244" s="245">
        <f t="shared" si="245"/>
        <v>21420</v>
      </c>
      <c r="Q244" s="242">
        <v>88357.5</v>
      </c>
      <c r="R244" s="242">
        <f t="shared" si="246"/>
        <v>36270.01</v>
      </c>
      <c r="S244" s="248">
        <f t="shared" si="247"/>
        <v>48683</v>
      </c>
      <c r="T244" s="52">
        <f t="shared" si="248"/>
        <v>35057.382611237881</v>
      </c>
      <c r="U244" s="52">
        <f>ROUND(S244,0)</f>
        <v>48683</v>
      </c>
      <c r="V244" s="13"/>
      <c r="W244" s="76">
        <v>34510</v>
      </c>
      <c r="X244" s="76">
        <v>17346.63</v>
      </c>
      <c r="Y244" s="10"/>
      <c r="Z244" s="54">
        <v>34510</v>
      </c>
      <c r="AA244" s="55">
        <v>17346.63</v>
      </c>
      <c r="AB244" s="56">
        <f t="shared" si="256"/>
        <v>48683</v>
      </c>
      <c r="AC244" s="57">
        <f t="shared" si="250"/>
        <v>36270</v>
      </c>
      <c r="AD244" s="58">
        <f t="shared" si="251"/>
        <v>40945</v>
      </c>
      <c r="AE244" s="59">
        <f t="shared" si="257"/>
        <v>35057.382611237881</v>
      </c>
      <c r="AF244" s="60">
        <f t="shared" si="252"/>
        <v>21420</v>
      </c>
      <c r="AG244" s="61">
        <f t="shared" si="253"/>
        <v>35152.660000000003</v>
      </c>
      <c r="AH244" s="62">
        <f t="shared" si="254"/>
        <v>0.72</v>
      </c>
      <c r="AI244" s="63" t="str">
        <f t="shared" si="255"/>
        <v xml:space="preserve">PROMEDIO  </v>
      </c>
      <c r="AJ244" s="72"/>
    </row>
    <row r="245" spans="2:36" ht="18.75" customHeight="1">
      <c r="B245" s="372"/>
      <c r="C245" s="338"/>
      <c r="D245" s="338"/>
      <c r="E245" s="321">
        <v>178</v>
      </c>
      <c r="F245" s="238" t="s">
        <v>435</v>
      </c>
      <c r="G245" s="13"/>
      <c r="H245" s="13"/>
      <c r="I245" s="13"/>
      <c r="J245" s="239">
        <v>178</v>
      </c>
      <c r="K245" s="240" t="s">
        <v>436</v>
      </c>
      <c r="L245" s="241" t="s">
        <v>435</v>
      </c>
      <c r="M245" s="242">
        <v>10115</v>
      </c>
      <c r="N245" s="243">
        <v>12000</v>
      </c>
      <c r="O245" s="244">
        <f t="shared" si="244"/>
        <v>2280</v>
      </c>
      <c r="P245" s="245">
        <f t="shared" si="245"/>
        <v>14280</v>
      </c>
      <c r="Q245" s="242">
        <v>11781</v>
      </c>
      <c r="R245" s="242">
        <f t="shared" si="246"/>
        <v>20824.513999999999</v>
      </c>
      <c r="S245" s="246">
        <f t="shared" si="247"/>
        <v>15629</v>
      </c>
      <c r="T245" s="53">
        <f t="shared" si="248"/>
        <v>14783.366223532365</v>
      </c>
      <c r="U245" s="52">
        <f>ROUND(T245,0)</f>
        <v>14783</v>
      </c>
      <c r="V245" s="13"/>
      <c r="W245" s="76">
        <v>19814</v>
      </c>
      <c r="X245" s="76">
        <v>9966.25</v>
      </c>
      <c r="Y245" s="10"/>
      <c r="Z245" s="54">
        <v>19814</v>
      </c>
      <c r="AA245" s="55">
        <v>9966.25</v>
      </c>
      <c r="AB245" s="56">
        <f t="shared" si="256"/>
        <v>15629</v>
      </c>
      <c r="AC245" s="57">
        <f t="shared" si="250"/>
        <v>14280</v>
      </c>
      <c r="AD245" s="58">
        <f t="shared" si="251"/>
        <v>15188</v>
      </c>
      <c r="AE245" s="59">
        <f t="shared" si="257"/>
        <v>14783.366223532365</v>
      </c>
      <c r="AF245" s="60">
        <f t="shared" si="252"/>
        <v>11781</v>
      </c>
      <c r="AG245" s="61">
        <f t="shared" si="253"/>
        <v>4670.13</v>
      </c>
      <c r="AH245" s="62">
        <f t="shared" si="254"/>
        <v>0.3</v>
      </c>
      <c r="AI245" s="63" t="str">
        <f t="shared" si="255"/>
        <v>MEDIA ARMONICA</v>
      </c>
      <c r="AJ245" s="72"/>
    </row>
    <row r="246" spans="2:36" ht="18.75" customHeight="1" thickBot="1">
      <c r="B246" s="373"/>
      <c r="C246" s="338"/>
      <c r="D246" s="338"/>
      <c r="E246" s="321">
        <v>179</v>
      </c>
      <c r="F246" s="273" t="s">
        <v>437</v>
      </c>
      <c r="G246" s="13"/>
      <c r="H246" s="13"/>
      <c r="I246" s="13"/>
      <c r="J246" s="239">
        <v>179</v>
      </c>
      <c r="K246" s="240" t="s">
        <v>438</v>
      </c>
      <c r="L246" s="241" t="s">
        <v>437</v>
      </c>
      <c r="M246" s="247">
        <v>192185</v>
      </c>
      <c r="N246" s="274">
        <v>12000</v>
      </c>
      <c r="O246" s="275">
        <f t="shared" si="244"/>
        <v>2280</v>
      </c>
      <c r="P246" s="250">
        <f t="shared" si="245"/>
        <v>14280</v>
      </c>
      <c r="Q246" s="247">
        <v>213486</v>
      </c>
      <c r="R246" s="242"/>
      <c r="S246" s="248">
        <f>AB246</f>
        <v>113883</v>
      </c>
      <c r="T246" s="52">
        <f t="shared" si="248"/>
        <v>26769.404388714735</v>
      </c>
      <c r="U246" s="52">
        <f>ROUND(S246,0)</f>
        <v>113883</v>
      </c>
      <c r="V246" s="13"/>
      <c r="W246" s="13"/>
      <c r="X246" s="13"/>
      <c r="Y246" s="10"/>
      <c r="Z246" s="69"/>
      <c r="AA246" s="10"/>
      <c r="AB246" s="56">
        <f>+ROUND(AVERAGE(P246,Q246),0)</f>
        <v>113883</v>
      </c>
      <c r="AC246" s="57">
        <f t="shared" ref="AC246" si="258">+ROUND(MEDIAN(P246,Q246),0)</f>
        <v>113883</v>
      </c>
      <c r="AD246" s="58">
        <f>+ROUND(GEOMEAN(P246,Q246),0)</f>
        <v>55214</v>
      </c>
      <c r="AE246" s="59">
        <f t="shared" ref="AE246" si="259">HARMEAN(P246,Q246)</f>
        <v>26769.404388714735</v>
      </c>
      <c r="AF246" s="60">
        <f t="shared" ref="AF246" si="260">+ROUND(MIN(P246,Q246),0)</f>
        <v>14280</v>
      </c>
      <c r="AG246" s="61">
        <f t="shared" ref="AG246" si="261">+ROUND(_xlfn.STDEV.S(P246,Q246),2)</f>
        <v>140859.91</v>
      </c>
      <c r="AH246" s="62">
        <f t="shared" si="254"/>
        <v>1.24</v>
      </c>
      <c r="AI246" s="78" t="str">
        <f t="shared" si="255"/>
        <v xml:space="preserve">PROMEDIO  </v>
      </c>
      <c r="AJ246" t="s">
        <v>439</v>
      </c>
    </row>
    <row r="247" spans="2:36" ht="25.5" hidden="1" customHeight="1">
      <c r="B247" s="345" t="s">
        <v>0</v>
      </c>
      <c r="C247" s="14" t="s">
        <v>1</v>
      </c>
      <c r="D247" s="352" t="s">
        <v>2</v>
      </c>
      <c r="E247" s="322"/>
      <c r="F247" s="354" t="s">
        <v>3</v>
      </c>
      <c r="G247" s="4"/>
      <c r="H247" s="4"/>
      <c r="I247" s="4"/>
      <c r="J247" s="4"/>
      <c r="K247" s="4"/>
      <c r="L247" s="256"/>
      <c r="M247" s="4"/>
      <c r="N247" s="4"/>
      <c r="O247" s="4"/>
      <c r="P247" s="257"/>
      <c r="Q247" s="4"/>
      <c r="R247" s="4"/>
      <c r="S247" s="4"/>
    </row>
    <row r="248" spans="2:36" ht="25.5" hidden="1" customHeight="1">
      <c r="B248" s="346"/>
      <c r="C248" s="14" t="s">
        <v>54</v>
      </c>
      <c r="D248" s="352"/>
      <c r="E248" s="322"/>
      <c r="F248" s="354"/>
      <c r="G248" s="4"/>
      <c r="H248" s="4"/>
      <c r="I248" s="4"/>
      <c r="J248" s="4"/>
      <c r="K248" s="4"/>
      <c r="L248" s="256"/>
      <c r="M248" s="4"/>
      <c r="N248" s="4"/>
      <c r="O248" s="4"/>
      <c r="P248" s="257"/>
      <c r="Q248" s="4"/>
      <c r="R248" s="4"/>
      <c r="S248" s="4"/>
    </row>
    <row r="249" spans="2:36" ht="25.5" hidden="1" customHeight="1" thickBot="1">
      <c r="B249" s="351"/>
      <c r="C249" s="90" t="s">
        <v>55</v>
      </c>
      <c r="D249" s="353"/>
      <c r="E249" s="322"/>
      <c r="F249" s="354"/>
      <c r="G249" s="4"/>
      <c r="H249" s="4"/>
      <c r="I249" s="4"/>
      <c r="J249" s="4"/>
      <c r="K249" s="4"/>
      <c r="L249" s="256"/>
      <c r="M249" s="4"/>
      <c r="N249" s="4"/>
      <c r="O249" s="4"/>
      <c r="P249" s="257"/>
      <c r="Q249" s="4"/>
      <c r="R249" s="4"/>
      <c r="S249" s="4"/>
    </row>
    <row r="250" spans="2:36" ht="25.5" customHeight="1">
      <c r="B250" s="364">
        <v>263814.5</v>
      </c>
      <c r="C250" s="367" t="s">
        <v>440</v>
      </c>
      <c r="D250" s="361">
        <v>10</v>
      </c>
      <c r="E250" s="326"/>
      <c r="F250" s="276" t="s">
        <v>441</v>
      </c>
      <c r="G250" s="232"/>
      <c r="H250" s="109"/>
      <c r="I250" s="109"/>
      <c r="J250" s="109"/>
      <c r="K250" s="109"/>
      <c r="L250" s="109"/>
      <c r="M250" s="277"/>
      <c r="N250" s="109"/>
      <c r="O250" s="109"/>
      <c r="P250" s="109"/>
      <c r="Q250" s="278"/>
      <c r="R250" s="109"/>
      <c r="S250" s="109"/>
      <c r="T250" s="106"/>
      <c r="U250" s="106"/>
      <c r="V250" s="106"/>
      <c r="W250" s="109"/>
      <c r="X250" s="109"/>
      <c r="Y250" s="109"/>
      <c r="Z250" s="106"/>
      <c r="AA250" s="106"/>
      <c r="AB250" s="106"/>
      <c r="AC250" s="106"/>
      <c r="AD250" s="106"/>
      <c r="AE250" s="106"/>
      <c r="AF250" s="106"/>
      <c r="AG250" s="106"/>
      <c r="AH250" s="106"/>
      <c r="AI250" s="106"/>
    </row>
    <row r="251" spans="2:36" ht="25.5" customHeight="1">
      <c r="B251" s="365"/>
      <c r="C251" s="368"/>
      <c r="D251" s="362"/>
      <c r="E251" s="321"/>
      <c r="F251" s="235" t="s">
        <v>6</v>
      </c>
      <c r="G251" s="13"/>
      <c r="H251" s="13"/>
      <c r="I251" s="13"/>
      <c r="J251" s="13"/>
      <c r="K251" s="13"/>
      <c r="L251" s="236"/>
      <c r="M251" s="13"/>
      <c r="N251" s="13"/>
      <c r="O251" s="13"/>
      <c r="P251" s="237"/>
      <c r="Q251" s="13"/>
      <c r="R251" s="13"/>
      <c r="S251" s="13"/>
      <c r="T251" s="10"/>
      <c r="U251" s="10"/>
      <c r="V251" s="13"/>
      <c r="W251" s="13"/>
      <c r="X251" s="13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</row>
    <row r="252" spans="2:36" ht="25.5" customHeight="1">
      <c r="B252" s="365"/>
      <c r="C252" s="368"/>
      <c r="D252" s="362"/>
      <c r="E252" s="321">
        <v>180</v>
      </c>
      <c r="F252" s="238" t="s">
        <v>442</v>
      </c>
      <c r="G252" s="13"/>
      <c r="H252" s="13"/>
      <c r="I252" s="13"/>
      <c r="J252" s="239">
        <v>180</v>
      </c>
      <c r="K252" s="240" t="s">
        <v>443</v>
      </c>
      <c r="L252" s="241" t="s">
        <v>442</v>
      </c>
      <c r="M252" s="242">
        <v>10115</v>
      </c>
      <c r="N252" s="243">
        <v>5500</v>
      </c>
      <c r="O252" s="244">
        <f t="shared" ref="O252:O255" si="262">N252*19%</f>
        <v>1045</v>
      </c>
      <c r="P252" s="245">
        <f t="shared" ref="P252:P255" si="263">N252+O252</f>
        <v>6545</v>
      </c>
      <c r="Q252" s="242">
        <v>3927</v>
      </c>
      <c r="R252" s="242"/>
      <c r="S252" s="246">
        <f>AB252</f>
        <v>5236</v>
      </c>
      <c r="T252" s="53">
        <f t="shared" ref="T252:T255" si="264">AE252</f>
        <v>4908.7500000000009</v>
      </c>
      <c r="U252" s="52">
        <f>ROUND(T252,0)</f>
        <v>4909</v>
      </c>
      <c r="V252" s="13"/>
      <c r="W252" s="13"/>
      <c r="X252" s="13"/>
      <c r="Y252" s="10"/>
      <c r="Z252" s="69"/>
      <c r="AA252" s="10"/>
      <c r="AB252" s="56">
        <f>+ROUND(AVERAGE(P252,Q252),0)</f>
        <v>5236</v>
      </c>
      <c r="AC252" s="57">
        <f t="shared" ref="AC252:AC255" si="265">+ROUND(MEDIAN(P252,Q252),0)</f>
        <v>5236</v>
      </c>
      <c r="AD252" s="58">
        <f t="shared" ref="AD252:AD255" si="266">+ROUND(GEOMEAN(P252,Q252),0)</f>
        <v>5070</v>
      </c>
      <c r="AE252" s="59">
        <f t="shared" ref="AE252:AE255" si="267">HARMEAN(P252,Q252)</f>
        <v>4908.7500000000009</v>
      </c>
      <c r="AF252" s="60">
        <f t="shared" ref="AF252:AF255" si="268">+ROUND(MIN(P252,Q252),0)</f>
        <v>3927</v>
      </c>
      <c r="AG252" s="61">
        <f t="shared" ref="AG252:AG255" si="269">+ROUND(_xlfn.STDEV.S(P252,Q252),2)</f>
        <v>1851.21</v>
      </c>
      <c r="AH252" s="62">
        <f t="shared" ref="AH252:AH255" si="270">+ROUND(AG252/AB252,2)</f>
        <v>0.35</v>
      </c>
      <c r="AI252" s="78" t="str">
        <f t="shared" ref="AI252:AI255" si="271">IF(AND(AH252&lt;=50%),"MEDIA ARMONICA","PROMEDIO  ")</f>
        <v>MEDIA ARMONICA</v>
      </c>
    </row>
    <row r="253" spans="2:36" ht="25.5" customHeight="1">
      <c r="B253" s="365"/>
      <c r="C253" s="368"/>
      <c r="D253" s="362"/>
      <c r="E253" s="321">
        <v>181</v>
      </c>
      <c r="F253" s="238" t="s">
        <v>444</v>
      </c>
      <c r="G253" s="13"/>
      <c r="H253" s="13"/>
      <c r="I253" s="13"/>
      <c r="J253" s="239">
        <v>181</v>
      </c>
      <c r="K253" s="240" t="s">
        <v>445</v>
      </c>
      <c r="L253" s="241" t="s">
        <v>444</v>
      </c>
      <c r="M253" s="242">
        <v>220150</v>
      </c>
      <c r="N253" s="243">
        <v>187500</v>
      </c>
      <c r="O253" s="244">
        <f t="shared" si="262"/>
        <v>35625</v>
      </c>
      <c r="P253" s="245">
        <f t="shared" si="263"/>
        <v>223125</v>
      </c>
      <c r="Q253" s="242">
        <v>235620</v>
      </c>
      <c r="R253" s="242"/>
      <c r="S253" s="246">
        <f t="shared" ref="S253:S255" si="272">AB253</f>
        <v>229373</v>
      </c>
      <c r="T253" s="53">
        <f t="shared" si="264"/>
        <v>229202.33463035017</v>
      </c>
      <c r="U253" s="52">
        <f>ROUND(T253,0)</f>
        <v>229202</v>
      </c>
      <c r="V253" s="13"/>
      <c r="W253" s="13"/>
      <c r="X253" s="13"/>
      <c r="Y253" s="10"/>
      <c r="Z253" s="69"/>
      <c r="AA253" s="10"/>
      <c r="AB253" s="56">
        <f t="shared" ref="AB253:AB255" si="273">+ROUND(AVERAGE(P253,Q253),0)</f>
        <v>229373</v>
      </c>
      <c r="AC253" s="57">
        <f t="shared" si="265"/>
        <v>229373</v>
      </c>
      <c r="AD253" s="58">
        <f t="shared" si="266"/>
        <v>229287</v>
      </c>
      <c r="AE253" s="59">
        <f t="shared" si="267"/>
        <v>229202.33463035017</v>
      </c>
      <c r="AF253" s="60">
        <f t="shared" si="268"/>
        <v>223125</v>
      </c>
      <c r="AG253" s="61">
        <f t="shared" si="269"/>
        <v>8835.2999999999993</v>
      </c>
      <c r="AH253" s="62">
        <f t="shared" si="270"/>
        <v>0.04</v>
      </c>
      <c r="AI253" s="78" t="str">
        <f t="shared" si="271"/>
        <v>MEDIA ARMONICA</v>
      </c>
    </row>
    <row r="254" spans="2:36" ht="25.5" customHeight="1">
      <c r="B254" s="365"/>
      <c r="C254" s="368"/>
      <c r="D254" s="362"/>
      <c r="E254" s="321">
        <v>182</v>
      </c>
      <c r="F254" s="238" t="s">
        <v>446</v>
      </c>
      <c r="G254" s="13"/>
      <c r="H254" s="13"/>
      <c r="I254" s="13"/>
      <c r="J254" s="239">
        <v>182</v>
      </c>
      <c r="K254" s="240" t="s">
        <v>447</v>
      </c>
      <c r="L254" s="241" t="s">
        <v>446</v>
      </c>
      <c r="M254" s="242">
        <v>21420</v>
      </c>
      <c r="N254" s="243">
        <v>18000</v>
      </c>
      <c r="O254" s="244">
        <f t="shared" si="262"/>
        <v>3420</v>
      </c>
      <c r="P254" s="245">
        <f t="shared" si="263"/>
        <v>21420</v>
      </c>
      <c r="Q254" s="242">
        <v>78540</v>
      </c>
      <c r="R254" s="242"/>
      <c r="S254" s="248">
        <f t="shared" si="272"/>
        <v>49980</v>
      </c>
      <c r="T254" s="52">
        <f t="shared" si="264"/>
        <v>33660</v>
      </c>
      <c r="U254" s="52">
        <f>ROUND(S254,0)</f>
        <v>49980</v>
      </c>
      <c r="V254" s="13"/>
      <c r="W254" s="13"/>
      <c r="X254" s="13"/>
      <c r="Y254" s="10"/>
      <c r="Z254" s="69"/>
      <c r="AA254" s="10"/>
      <c r="AB254" s="56">
        <f t="shared" si="273"/>
        <v>49980</v>
      </c>
      <c r="AC254" s="57">
        <f t="shared" si="265"/>
        <v>49980</v>
      </c>
      <c r="AD254" s="58">
        <f t="shared" si="266"/>
        <v>41016</v>
      </c>
      <c r="AE254" s="59">
        <f t="shared" si="267"/>
        <v>33660</v>
      </c>
      <c r="AF254" s="60">
        <f t="shared" si="268"/>
        <v>21420</v>
      </c>
      <c r="AG254" s="61">
        <f t="shared" si="269"/>
        <v>40389.94</v>
      </c>
      <c r="AH254" s="62">
        <f t="shared" si="270"/>
        <v>0.81</v>
      </c>
      <c r="AI254" s="78" t="str">
        <f t="shared" si="271"/>
        <v xml:space="preserve">PROMEDIO  </v>
      </c>
    </row>
    <row r="255" spans="2:36" ht="25.5" customHeight="1" thickBot="1">
      <c r="B255" s="366"/>
      <c r="C255" s="369"/>
      <c r="D255" s="363"/>
      <c r="E255" s="321">
        <v>183</v>
      </c>
      <c r="F255" s="238" t="s">
        <v>448</v>
      </c>
      <c r="G255" s="13"/>
      <c r="H255" s="13"/>
      <c r="I255" s="13"/>
      <c r="J255" s="239">
        <v>183</v>
      </c>
      <c r="K255" s="240" t="s">
        <v>449</v>
      </c>
      <c r="L255" s="241" t="s">
        <v>448</v>
      </c>
      <c r="M255" s="242">
        <v>11900</v>
      </c>
      <c r="N255" s="243">
        <v>9500</v>
      </c>
      <c r="O255" s="244">
        <f t="shared" si="262"/>
        <v>1805</v>
      </c>
      <c r="P255" s="245">
        <f t="shared" si="263"/>
        <v>11305</v>
      </c>
      <c r="Q255" s="242">
        <v>19635</v>
      </c>
      <c r="R255" s="242"/>
      <c r="S255" s="246">
        <f t="shared" si="272"/>
        <v>15470</v>
      </c>
      <c r="T255" s="53">
        <f t="shared" si="264"/>
        <v>14348.653846153846</v>
      </c>
      <c r="U255" s="52">
        <f>ROUND(T255,0)</f>
        <v>14349</v>
      </c>
      <c r="V255" s="13"/>
      <c r="W255" s="13"/>
      <c r="X255" s="13"/>
      <c r="Y255" s="10"/>
      <c r="Z255" s="69"/>
      <c r="AA255" s="10"/>
      <c r="AB255" s="56">
        <f t="shared" si="273"/>
        <v>15470</v>
      </c>
      <c r="AC255" s="57">
        <f t="shared" si="265"/>
        <v>15470</v>
      </c>
      <c r="AD255" s="58">
        <f t="shared" si="266"/>
        <v>14899</v>
      </c>
      <c r="AE255" s="59">
        <f t="shared" si="267"/>
        <v>14348.653846153846</v>
      </c>
      <c r="AF255" s="60">
        <f t="shared" si="268"/>
        <v>11305</v>
      </c>
      <c r="AG255" s="61">
        <f t="shared" si="269"/>
        <v>5890.2</v>
      </c>
      <c r="AH255" s="62">
        <f t="shared" si="270"/>
        <v>0.38</v>
      </c>
      <c r="AI255" s="78" t="str">
        <f t="shared" si="271"/>
        <v>MEDIA ARMONICA</v>
      </c>
    </row>
    <row r="256" spans="2:36" ht="25.5" hidden="1" customHeight="1">
      <c r="B256" s="345" t="s">
        <v>0</v>
      </c>
      <c r="C256" s="14" t="s">
        <v>1</v>
      </c>
      <c r="D256" s="347" t="s">
        <v>2</v>
      </c>
      <c r="E256" s="318"/>
      <c r="F256" s="336" t="s">
        <v>3</v>
      </c>
      <c r="G256" s="13"/>
      <c r="H256" s="13"/>
      <c r="I256" s="13"/>
      <c r="J256" s="13"/>
      <c r="K256" s="13"/>
      <c r="L256" s="236"/>
      <c r="M256" s="13"/>
      <c r="N256" s="13"/>
      <c r="O256" s="13"/>
      <c r="P256" s="237"/>
      <c r="Q256" s="13"/>
      <c r="R256" s="13"/>
      <c r="S256" s="13"/>
      <c r="T256" s="10"/>
      <c r="U256" s="10"/>
      <c r="V256" s="13"/>
      <c r="W256" s="13"/>
      <c r="X256" s="13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</row>
    <row r="257" spans="2:36" ht="25.5" hidden="1" customHeight="1">
      <c r="B257" s="346"/>
      <c r="C257" s="14" t="s">
        <v>54</v>
      </c>
      <c r="D257" s="348"/>
      <c r="E257" s="318"/>
      <c r="F257" s="336"/>
      <c r="G257" s="13"/>
      <c r="H257" s="13"/>
      <c r="I257" s="13"/>
      <c r="J257" s="13"/>
      <c r="K257" s="13"/>
      <c r="L257" s="236"/>
      <c r="M257" s="13"/>
      <c r="N257" s="13"/>
      <c r="O257" s="13"/>
      <c r="P257" s="237"/>
      <c r="Q257" s="13"/>
      <c r="R257" s="13"/>
      <c r="S257" s="13"/>
      <c r="T257" s="10"/>
      <c r="U257" s="10"/>
      <c r="V257" s="13"/>
      <c r="W257" s="13"/>
      <c r="X257" s="13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</row>
    <row r="258" spans="2:36" ht="25.5" hidden="1" customHeight="1" thickBot="1">
      <c r="B258" s="351"/>
      <c r="C258" s="90" t="s">
        <v>55</v>
      </c>
      <c r="D258" s="374"/>
      <c r="E258" s="318"/>
      <c r="F258" s="336"/>
      <c r="G258" s="13"/>
      <c r="H258" s="13"/>
      <c r="I258" s="13"/>
      <c r="J258" s="13"/>
      <c r="K258" s="13"/>
      <c r="L258" s="236"/>
      <c r="M258" s="13"/>
      <c r="N258" s="13"/>
      <c r="O258" s="13"/>
      <c r="P258" s="237"/>
      <c r="Q258" s="13"/>
      <c r="R258" s="13"/>
      <c r="S258" s="13"/>
      <c r="T258" s="10"/>
      <c r="U258" s="10"/>
      <c r="V258" s="13"/>
      <c r="W258" s="13"/>
      <c r="X258" s="13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</row>
    <row r="259" spans="2:36" ht="25.5" customHeight="1">
      <c r="B259" s="364">
        <v>300000</v>
      </c>
      <c r="C259" s="367" t="s">
        <v>450</v>
      </c>
      <c r="D259" s="361">
        <v>10</v>
      </c>
      <c r="E259" s="326"/>
      <c r="F259" s="276" t="s">
        <v>451</v>
      </c>
      <c r="G259" s="232"/>
      <c r="H259" s="109"/>
      <c r="I259" s="109"/>
      <c r="J259" s="109"/>
      <c r="K259" s="109"/>
      <c r="L259" s="109"/>
      <c r="M259" s="277"/>
      <c r="N259" s="109"/>
      <c r="O259" s="109"/>
      <c r="P259" s="109"/>
      <c r="Q259" s="278"/>
      <c r="R259" s="109"/>
      <c r="S259" s="109"/>
      <c r="T259" s="106"/>
      <c r="U259" s="106"/>
      <c r="V259" s="106"/>
      <c r="W259" s="109"/>
      <c r="X259" s="109"/>
      <c r="Y259" s="109"/>
      <c r="Z259" s="106"/>
      <c r="AA259" s="106"/>
      <c r="AB259" s="106"/>
      <c r="AC259" s="106"/>
      <c r="AD259" s="106"/>
      <c r="AE259" s="106"/>
      <c r="AF259" s="106"/>
      <c r="AG259" s="106"/>
      <c r="AH259" s="106"/>
      <c r="AI259" s="106"/>
    </row>
    <row r="260" spans="2:36" ht="25.5" customHeight="1">
      <c r="B260" s="365"/>
      <c r="C260" s="368"/>
      <c r="D260" s="362"/>
      <c r="E260" s="321"/>
      <c r="F260" s="235" t="s">
        <v>6</v>
      </c>
      <c r="G260" s="13"/>
      <c r="H260" s="13"/>
      <c r="I260" s="13"/>
      <c r="J260" s="13"/>
      <c r="K260" s="13"/>
      <c r="L260" s="236"/>
      <c r="M260" s="13"/>
      <c r="N260" s="13"/>
      <c r="O260" s="13"/>
      <c r="P260" s="237"/>
      <c r="Q260" s="13"/>
      <c r="R260" s="13"/>
      <c r="S260" s="13"/>
      <c r="T260" s="10"/>
      <c r="U260" s="10"/>
      <c r="V260" s="13"/>
      <c r="W260" s="13"/>
      <c r="X260" s="13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</row>
    <row r="261" spans="2:36" ht="25.5" customHeight="1" thickBot="1">
      <c r="B261" s="366"/>
      <c r="C261" s="369"/>
      <c r="D261" s="363"/>
      <c r="E261" s="321">
        <v>184</v>
      </c>
      <c r="F261" s="238" t="s">
        <v>452</v>
      </c>
      <c r="G261" s="13"/>
      <c r="H261" s="13"/>
      <c r="I261" s="13"/>
      <c r="J261" s="239">
        <v>184</v>
      </c>
      <c r="K261" s="240" t="s">
        <v>453</v>
      </c>
      <c r="L261" s="241" t="s">
        <v>452</v>
      </c>
      <c r="M261" s="242">
        <v>214200</v>
      </c>
      <c r="N261" s="243">
        <v>180000</v>
      </c>
      <c r="O261" s="244">
        <f t="shared" ref="O261" si="274">N261*19%</f>
        <v>34200</v>
      </c>
      <c r="P261" s="245">
        <f t="shared" ref="P261" si="275">N261+O261</f>
        <v>214200</v>
      </c>
      <c r="Q261" s="242">
        <v>196350</v>
      </c>
      <c r="R261" s="242">
        <f t="shared" ref="R261" si="276">(Z261*5.1%)+Z261</f>
        <v>237193.88399999999</v>
      </c>
      <c r="S261" s="246">
        <f t="shared" ref="S261" si="277">AB261</f>
        <v>215915</v>
      </c>
      <c r="T261" s="53">
        <f t="shared" ref="T261" si="278">AE261</f>
        <v>214631.5676586394</v>
      </c>
      <c r="U261" s="52">
        <f>ROUND(T261,0)</f>
        <v>214632</v>
      </c>
      <c r="V261" s="13"/>
      <c r="W261" s="13"/>
      <c r="X261" s="13"/>
      <c r="Y261" s="10"/>
      <c r="Z261" s="54">
        <v>225684</v>
      </c>
      <c r="AA261" s="55">
        <v>114195.97</v>
      </c>
      <c r="AB261" s="56">
        <f>+ROUND(AVERAGE(P261,Q261,R261),0)</f>
        <v>215915</v>
      </c>
      <c r="AC261" s="57">
        <f t="shared" ref="AC261" si="279">+ROUND(MEDIAN(P261,Q261,R261),0)</f>
        <v>214200</v>
      </c>
      <c r="AD261" s="58">
        <f>+ROUND(GEOMEAN(P261,Q261,R261),0)</f>
        <v>215271</v>
      </c>
      <c r="AE261" s="59">
        <f t="shared" ref="AE261" si="280">HARMEAN(P261,Q261,R261)</f>
        <v>214631.5676586394</v>
      </c>
      <c r="AF261" s="60">
        <f t="shared" ref="AF261" si="281">+ROUND(MIN(P261,Q261,R261),0)</f>
        <v>196350</v>
      </c>
      <c r="AG261" s="61">
        <f t="shared" ref="AG261" si="282">+ROUND(_xlfn.STDEV.S(P261,Q261,R261),2)</f>
        <v>20475.86</v>
      </c>
      <c r="AH261" s="62">
        <f t="shared" ref="AH261" si="283">+ROUND(AG261/AB261,2)</f>
        <v>0.09</v>
      </c>
      <c r="AI261" s="63" t="str">
        <f t="shared" ref="AI261" si="284">IF(AND(AH261&lt;=50%),"MEDIA ARMONICA","PROMEDIO  ")</f>
        <v>MEDIA ARMONICA</v>
      </c>
    </row>
    <row r="262" spans="2:36" ht="25.5" hidden="1" customHeight="1">
      <c r="B262" s="345" t="s">
        <v>0</v>
      </c>
      <c r="C262" s="14" t="s">
        <v>1</v>
      </c>
      <c r="D262" s="370" t="s">
        <v>2</v>
      </c>
      <c r="E262" s="322"/>
      <c r="F262" s="354" t="s">
        <v>3</v>
      </c>
      <c r="G262" s="4"/>
      <c r="H262" s="4"/>
      <c r="I262" s="4"/>
      <c r="J262" s="4"/>
      <c r="K262" s="4"/>
      <c r="L262" s="256"/>
      <c r="M262" s="4"/>
      <c r="N262" s="4"/>
      <c r="O262" s="4"/>
      <c r="P262" s="257"/>
      <c r="Q262" s="4"/>
      <c r="R262" s="4"/>
      <c r="S262" s="4"/>
    </row>
    <row r="263" spans="2:36" ht="25.5" hidden="1" customHeight="1">
      <c r="B263" s="346"/>
      <c r="C263" s="14" t="s">
        <v>54</v>
      </c>
      <c r="D263" s="352"/>
      <c r="E263" s="322"/>
      <c r="F263" s="354"/>
      <c r="G263" s="4"/>
      <c r="H263" s="4"/>
      <c r="I263" s="4"/>
      <c r="J263" s="4"/>
      <c r="K263" s="4"/>
      <c r="L263" s="256"/>
      <c r="M263" s="4"/>
      <c r="N263" s="4"/>
      <c r="O263" s="4"/>
      <c r="P263" s="257"/>
      <c r="Q263" s="4"/>
      <c r="R263" s="4"/>
      <c r="S263" s="4"/>
    </row>
    <row r="264" spans="2:36" ht="25.5" hidden="1" customHeight="1" thickBot="1">
      <c r="B264" s="351"/>
      <c r="C264" s="90" t="s">
        <v>55</v>
      </c>
      <c r="D264" s="353"/>
      <c r="E264" s="322"/>
      <c r="F264" s="354"/>
      <c r="G264" s="4"/>
      <c r="H264" s="4"/>
      <c r="I264" s="4"/>
      <c r="J264" s="4"/>
      <c r="K264" s="4"/>
      <c r="L264" s="256"/>
      <c r="M264" s="4"/>
      <c r="N264" s="4"/>
      <c r="O264" s="4"/>
      <c r="P264" s="257"/>
      <c r="Q264" s="4"/>
      <c r="R264" s="4"/>
      <c r="S264" s="4"/>
    </row>
    <row r="265" spans="2:36" ht="25.5" customHeight="1">
      <c r="B265" s="364">
        <v>11500329.07</v>
      </c>
      <c r="C265" s="367" t="s">
        <v>454</v>
      </c>
      <c r="D265" s="361">
        <v>10</v>
      </c>
      <c r="E265" s="326"/>
      <c r="F265" s="276" t="s">
        <v>455</v>
      </c>
      <c r="G265" s="232"/>
      <c r="H265" s="109"/>
      <c r="I265" s="109"/>
      <c r="J265" s="109"/>
      <c r="K265" s="109"/>
      <c r="L265" s="109"/>
      <c r="M265" s="277"/>
      <c r="N265" s="109"/>
      <c r="O265" s="109"/>
      <c r="P265" s="109"/>
      <c r="Q265" s="278"/>
      <c r="R265" s="109"/>
      <c r="S265" s="109"/>
      <c r="T265" s="106"/>
      <c r="U265" s="106"/>
      <c r="V265" s="106"/>
      <c r="W265" s="109"/>
      <c r="X265" s="109"/>
      <c r="Y265" s="109"/>
      <c r="Z265" s="106"/>
      <c r="AA265" s="106"/>
      <c r="AB265" s="106"/>
      <c r="AC265" s="106"/>
      <c r="AD265" s="106"/>
      <c r="AE265" s="106"/>
      <c r="AF265" s="106"/>
      <c r="AG265" s="106"/>
      <c r="AH265" s="106"/>
      <c r="AI265" s="106"/>
    </row>
    <row r="266" spans="2:36" ht="25.5" customHeight="1">
      <c r="B266" s="365"/>
      <c r="C266" s="368"/>
      <c r="D266" s="362"/>
      <c r="E266" s="321"/>
      <c r="F266" s="235" t="s">
        <v>6</v>
      </c>
      <c r="G266" s="13"/>
      <c r="H266" s="13"/>
      <c r="I266" s="13"/>
      <c r="J266" s="13"/>
      <c r="K266" s="13"/>
      <c r="L266" s="236"/>
      <c r="M266" s="13"/>
      <c r="N266" s="13"/>
      <c r="O266" s="13"/>
      <c r="P266" s="237"/>
      <c r="Q266" s="13"/>
      <c r="R266" s="13"/>
      <c r="S266" s="13"/>
      <c r="T266" s="10"/>
      <c r="U266" s="10"/>
      <c r="V266" s="13"/>
      <c r="W266" s="13"/>
      <c r="X266" s="13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</row>
    <row r="267" spans="2:36" ht="18" customHeight="1">
      <c r="B267" s="365"/>
      <c r="C267" s="368"/>
      <c r="D267" s="362"/>
      <c r="E267" s="321">
        <v>185</v>
      </c>
      <c r="F267" s="238" t="s">
        <v>456</v>
      </c>
      <c r="G267" s="13"/>
      <c r="H267" s="13"/>
      <c r="I267" s="13"/>
      <c r="J267" s="239">
        <v>185</v>
      </c>
      <c r="K267" s="240" t="s">
        <v>457</v>
      </c>
      <c r="L267" s="241" t="s">
        <v>456</v>
      </c>
      <c r="M267" s="242">
        <v>5355</v>
      </c>
      <c r="N267" s="243">
        <v>5000</v>
      </c>
      <c r="O267" s="244">
        <f t="shared" ref="O267:O315" si="285">N267*19%</f>
        <v>950</v>
      </c>
      <c r="P267" s="245">
        <f t="shared" ref="P267:P315" si="286">N267+O267</f>
        <v>5950</v>
      </c>
      <c r="Q267" s="242">
        <v>3927</v>
      </c>
      <c r="R267" s="242">
        <f t="shared" ref="R267:R312" si="287">(Z267*5.1%)+Z267</f>
        <v>2626.4490000000001</v>
      </c>
      <c r="S267" s="246">
        <f t="shared" ref="S267:S314" si="288">AB267</f>
        <v>4168</v>
      </c>
      <c r="T267" s="53">
        <f t="shared" ref="T267:T313" si="289">AE267</f>
        <v>3733.8661900293891</v>
      </c>
      <c r="U267" s="52">
        <f t="shared" ref="U267" si="290">ROUND(T267,0)</f>
        <v>3734</v>
      </c>
      <c r="V267" s="13"/>
      <c r="W267" s="13"/>
      <c r="X267" s="13"/>
      <c r="Y267" s="10"/>
      <c r="Z267" s="54">
        <v>2499</v>
      </c>
      <c r="AA267" s="55">
        <v>1260.21</v>
      </c>
      <c r="AB267" s="56">
        <f t="shared" ref="AB267:AB312" si="291">+ROUND(AVERAGE(P267,Q267,R267),0)</f>
        <v>4168</v>
      </c>
      <c r="AC267" s="57">
        <f t="shared" ref="AC267:AC312" si="292">+ROUND(MEDIAN(P267,Q267,R267),0)</f>
        <v>3927</v>
      </c>
      <c r="AD267" s="58">
        <f t="shared" ref="AD267:AD312" si="293">+ROUND(GEOMEAN(P267,Q267,R267),0)</f>
        <v>3944</v>
      </c>
      <c r="AE267" s="59">
        <f t="shared" ref="AE267:AE312" si="294">HARMEAN(P267,Q267,R267)</f>
        <v>3733.8661900293891</v>
      </c>
      <c r="AF267" s="60">
        <f t="shared" ref="AF267:AF312" si="295">+ROUND(MIN(P267,Q267,R267),0)</f>
        <v>2626</v>
      </c>
      <c r="AG267" s="61">
        <f t="shared" ref="AG267:AG312" si="296">+ROUND(_xlfn.STDEV.S(P267,Q267,R267),2)</f>
        <v>1674.81</v>
      </c>
      <c r="AH267" s="62">
        <f t="shared" ref="AH267:AH315" si="297">+ROUND(AG267/AB267,2)</f>
        <v>0.4</v>
      </c>
      <c r="AI267" s="63" t="str">
        <f t="shared" ref="AI267:AI315" si="298">IF(AND(AH267&lt;=50%),"MEDIA ARMONICA","PROMEDIO  ")</f>
        <v>MEDIA ARMONICA</v>
      </c>
    </row>
    <row r="268" spans="2:36" ht="18" customHeight="1">
      <c r="B268" s="365"/>
      <c r="C268" s="368"/>
      <c r="D268" s="362"/>
      <c r="E268" s="321">
        <v>186</v>
      </c>
      <c r="F268" s="238" t="s">
        <v>458</v>
      </c>
      <c r="G268" s="13"/>
      <c r="H268" s="13"/>
      <c r="I268" s="13"/>
      <c r="J268" s="239">
        <v>186</v>
      </c>
      <c r="K268" s="240" t="s">
        <v>459</v>
      </c>
      <c r="L268" s="241" t="s">
        <v>458</v>
      </c>
      <c r="M268" s="242">
        <v>5355</v>
      </c>
      <c r="N268" s="243">
        <v>5000</v>
      </c>
      <c r="O268" s="244">
        <f t="shared" si="285"/>
        <v>950</v>
      </c>
      <c r="P268" s="245">
        <f t="shared" si="286"/>
        <v>5950</v>
      </c>
      <c r="Q268" s="242">
        <v>4908.75</v>
      </c>
      <c r="R268" s="242">
        <f t="shared" si="287"/>
        <v>8254.5540000000001</v>
      </c>
      <c r="S268" s="246">
        <f t="shared" si="288"/>
        <v>6371</v>
      </c>
      <c r="T268" s="53">
        <f t="shared" si="289"/>
        <v>6086.0528100822821</v>
      </c>
      <c r="U268" s="52">
        <f>ROUND(T268,0)</f>
        <v>6086</v>
      </c>
      <c r="V268" s="13"/>
      <c r="W268" s="13"/>
      <c r="X268" s="13"/>
      <c r="Y268" s="10"/>
      <c r="Z268" s="54">
        <v>7854</v>
      </c>
      <c r="AA268" s="55">
        <v>3980.55</v>
      </c>
      <c r="AB268" s="56">
        <f t="shared" si="291"/>
        <v>6371</v>
      </c>
      <c r="AC268" s="57">
        <f t="shared" si="292"/>
        <v>5950</v>
      </c>
      <c r="AD268" s="58">
        <f t="shared" si="293"/>
        <v>6224</v>
      </c>
      <c r="AE268" s="59">
        <f t="shared" si="294"/>
        <v>6086.0528100822821</v>
      </c>
      <c r="AF268" s="60">
        <f t="shared" si="295"/>
        <v>4909</v>
      </c>
      <c r="AG268" s="61">
        <f t="shared" si="296"/>
        <v>1712.19</v>
      </c>
      <c r="AH268" s="62">
        <f t="shared" si="297"/>
        <v>0.27</v>
      </c>
      <c r="AI268" s="63" t="str">
        <f t="shared" si="298"/>
        <v>MEDIA ARMONICA</v>
      </c>
      <c r="AJ268" s="72"/>
    </row>
    <row r="269" spans="2:36" ht="18" customHeight="1">
      <c r="B269" s="365"/>
      <c r="C269" s="368"/>
      <c r="D269" s="362"/>
      <c r="E269" s="321">
        <v>187</v>
      </c>
      <c r="F269" s="238" t="s">
        <v>460</v>
      </c>
      <c r="G269" s="13"/>
      <c r="H269" s="13"/>
      <c r="I269" s="13"/>
      <c r="J269" s="239">
        <v>187</v>
      </c>
      <c r="K269" s="240" t="s">
        <v>461</v>
      </c>
      <c r="L269" s="241" t="s">
        <v>460</v>
      </c>
      <c r="M269" s="125">
        <v>214200</v>
      </c>
      <c r="N269" s="243">
        <v>160000</v>
      </c>
      <c r="O269" s="244">
        <f t="shared" si="285"/>
        <v>30400</v>
      </c>
      <c r="P269" s="245">
        <f t="shared" si="286"/>
        <v>190400</v>
      </c>
      <c r="Q269" s="241">
        <v>29452.5</v>
      </c>
      <c r="R269" s="242">
        <f t="shared" si="287"/>
        <v>193231.60500000001</v>
      </c>
      <c r="S269" s="248">
        <f t="shared" si="288"/>
        <v>137695</v>
      </c>
      <c r="T269" s="52">
        <f t="shared" si="289"/>
        <v>67597.69296396678</v>
      </c>
      <c r="U269" s="52">
        <f>ROUND(S269,0)</f>
        <v>137695</v>
      </c>
      <c r="V269" s="13"/>
      <c r="W269" s="76">
        <v>183855</v>
      </c>
      <c r="X269" s="76">
        <v>92896.16</v>
      </c>
      <c r="Y269" s="10"/>
      <c r="Z269" s="54">
        <v>183855</v>
      </c>
      <c r="AA269" s="55">
        <v>92896.16</v>
      </c>
      <c r="AB269" s="56">
        <f t="shared" si="291"/>
        <v>137695</v>
      </c>
      <c r="AC269" s="57">
        <f t="shared" si="292"/>
        <v>190400</v>
      </c>
      <c r="AD269" s="58">
        <f t="shared" si="293"/>
        <v>102712</v>
      </c>
      <c r="AE269" s="59">
        <f t="shared" si="294"/>
        <v>67597.69296396678</v>
      </c>
      <c r="AF269" s="60">
        <f t="shared" si="295"/>
        <v>29453</v>
      </c>
      <c r="AG269" s="61">
        <f t="shared" si="296"/>
        <v>93751.19</v>
      </c>
      <c r="AH269" s="62">
        <f t="shared" si="297"/>
        <v>0.68</v>
      </c>
      <c r="AI269" s="63" t="str">
        <f t="shared" si="298"/>
        <v xml:space="preserve">PROMEDIO  </v>
      </c>
      <c r="AJ269" s="72"/>
    </row>
    <row r="270" spans="2:36" ht="18" customHeight="1">
      <c r="B270" s="365"/>
      <c r="C270" s="368"/>
      <c r="D270" s="362"/>
      <c r="E270" s="321">
        <v>188</v>
      </c>
      <c r="F270" s="238" t="s">
        <v>462</v>
      </c>
      <c r="G270" s="13"/>
      <c r="H270" s="13"/>
      <c r="I270" s="13"/>
      <c r="J270" s="239">
        <v>188</v>
      </c>
      <c r="K270" s="240" t="s">
        <v>463</v>
      </c>
      <c r="L270" s="241" t="s">
        <v>462</v>
      </c>
      <c r="M270" s="125">
        <v>214200</v>
      </c>
      <c r="N270" s="243">
        <v>160000</v>
      </c>
      <c r="O270" s="244">
        <f t="shared" si="285"/>
        <v>30400</v>
      </c>
      <c r="P270" s="245">
        <f t="shared" si="286"/>
        <v>190400</v>
      </c>
      <c r="Q270" s="241">
        <v>29452.5</v>
      </c>
      <c r="R270" s="242">
        <f t="shared" si="287"/>
        <v>196046.18299999999</v>
      </c>
      <c r="S270" s="248">
        <f t="shared" si="288"/>
        <v>138633</v>
      </c>
      <c r="T270" s="52">
        <f t="shared" si="289"/>
        <v>67711.049587592337</v>
      </c>
      <c r="U270" s="52">
        <f>ROUND(S270,0)</f>
        <v>138633</v>
      </c>
      <c r="V270" s="13" t="s">
        <v>146</v>
      </c>
      <c r="W270" s="76">
        <v>186533</v>
      </c>
      <c r="X270" s="76">
        <v>94252.76</v>
      </c>
      <c r="Y270" s="10"/>
      <c r="Z270" s="54">
        <v>186533</v>
      </c>
      <c r="AA270" s="55">
        <v>94252.76</v>
      </c>
      <c r="AB270" s="56">
        <f t="shared" si="291"/>
        <v>138633</v>
      </c>
      <c r="AC270" s="57">
        <f t="shared" si="292"/>
        <v>190400</v>
      </c>
      <c r="AD270" s="58">
        <f t="shared" si="293"/>
        <v>103209</v>
      </c>
      <c r="AE270" s="59">
        <f t="shared" si="294"/>
        <v>67711.049587592337</v>
      </c>
      <c r="AF270" s="60">
        <f t="shared" si="295"/>
        <v>29453</v>
      </c>
      <c r="AG270" s="61">
        <f t="shared" si="296"/>
        <v>94595.13</v>
      </c>
      <c r="AH270" s="62">
        <f t="shared" si="297"/>
        <v>0.68</v>
      </c>
      <c r="AI270" s="63" t="str">
        <f t="shared" si="298"/>
        <v xml:space="preserve">PROMEDIO  </v>
      </c>
      <c r="AJ270" s="72"/>
    </row>
    <row r="271" spans="2:36" ht="18" customHeight="1">
      <c r="B271" s="365"/>
      <c r="C271" s="368"/>
      <c r="D271" s="362"/>
      <c r="E271" s="321">
        <v>189</v>
      </c>
      <c r="F271" s="238" t="s">
        <v>464</v>
      </c>
      <c r="G271" s="13"/>
      <c r="H271" s="13"/>
      <c r="I271" s="13"/>
      <c r="J271" s="239">
        <v>189</v>
      </c>
      <c r="K271" s="240" t="s">
        <v>465</v>
      </c>
      <c r="L271" s="241" t="s">
        <v>464</v>
      </c>
      <c r="M271" s="125">
        <v>3391500</v>
      </c>
      <c r="N271" s="243">
        <v>185000</v>
      </c>
      <c r="O271" s="244">
        <f t="shared" si="285"/>
        <v>35150</v>
      </c>
      <c r="P271" s="245">
        <f t="shared" si="286"/>
        <v>220150</v>
      </c>
      <c r="Q271" s="241">
        <v>549780</v>
      </c>
      <c r="R271" s="242">
        <f t="shared" si="287"/>
        <v>189479.535</v>
      </c>
      <c r="S271" s="248">
        <f t="shared" si="288"/>
        <v>319803</v>
      </c>
      <c r="T271" s="52">
        <f t="shared" si="289"/>
        <v>257756.72300801423</v>
      </c>
      <c r="U271" s="52">
        <f t="shared" ref="U271" si="299">ROUND(S271,0)</f>
        <v>319803</v>
      </c>
      <c r="V271" s="13" t="s">
        <v>146</v>
      </c>
      <c r="W271" s="76">
        <v>180285</v>
      </c>
      <c r="X271" s="76">
        <v>91839.44</v>
      </c>
      <c r="Y271" s="10"/>
      <c r="Z271" s="54">
        <v>180285</v>
      </c>
      <c r="AA271" s="55">
        <v>91839.44</v>
      </c>
      <c r="AB271" s="56">
        <f t="shared" si="291"/>
        <v>319803</v>
      </c>
      <c r="AC271" s="57">
        <f t="shared" si="292"/>
        <v>220150</v>
      </c>
      <c r="AD271" s="58">
        <f t="shared" si="293"/>
        <v>284112</v>
      </c>
      <c r="AE271" s="59">
        <f t="shared" si="294"/>
        <v>257756.72300801423</v>
      </c>
      <c r="AF271" s="60">
        <f t="shared" si="295"/>
        <v>189480</v>
      </c>
      <c r="AG271" s="61">
        <f t="shared" si="296"/>
        <v>199755.28</v>
      </c>
      <c r="AH271" s="62">
        <f t="shared" si="297"/>
        <v>0.62</v>
      </c>
      <c r="AI271" s="63" t="str">
        <f t="shared" si="298"/>
        <v xml:space="preserve">PROMEDIO  </v>
      </c>
      <c r="AJ271" s="72"/>
    </row>
    <row r="272" spans="2:36" ht="18" customHeight="1">
      <c r="B272" s="365"/>
      <c r="C272" s="368"/>
      <c r="D272" s="362"/>
      <c r="E272" s="321">
        <v>190</v>
      </c>
      <c r="F272" s="238" t="s">
        <v>466</v>
      </c>
      <c r="G272" s="13"/>
      <c r="H272" s="13"/>
      <c r="I272" s="13"/>
      <c r="J272" s="239">
        <v>190</v>
      </c>
      <c r="K272" s="240" t="s">
        <v>467</v>
      </c>
      <c r="L272" s="241" t="s">
        <v>466</v>
      </c>
      <c r="M272" s="125">
        <v>1429785</v>
      </c>
      <c r="N272" s="243">
        <v>1225000</v>
      </c>
      <c r="O272" s="244">
        <f t="shared" si="285"/>
        <v>232750</v>
      </c>
      <c r="P272" s="245">
        <f t="shared" si="286"/>
        <v>1457750</v>
      </c>
      <c r="Q272" s="241">
        <v>746130</v>
      </c>
      <c r="R272" s="242">
        <f t="shared" si="287"/>
        <v>1428788.2560000001</v>
      </c>
      <c r="S272" s="246">
        <f t="shared" si="288"/>
        <v>1210889</v>
      </c>
      <c r="T272" s="53">
        <f t="shared" si="289"/>
        <v>1100460.4997455997</v>
      </c>
      <c r="U272" s="52">
        <f t="shared" ref="U272:U297" si="300">ROUND(T272,0)</f>
        <v>1100460</v>
      </c>
      <c r="V272" s="13"/>
      <c r="W272" s="76"/>
      <c r="X272" s="76"/>
      <c r="Y272" s="10"/>
      <c r="Z272" s="54">
        <v>1359456</v>
      </c>
      <c r="AA272" s="55">
        <v>689020.71</v>
      </c>
      <c r="AB272" s="56">
        <f t="shared" si="291"/>
        <v>1210889</v>
      </c>
      <c r="AC272" s="57">
        <f t="shared" si="292"/>
        <v>1428788</v>
      </c>
      <c r="AD272" s="58">
        <f t="shared" si="293"/>
        <v>1158302</v>
      </c>
      <c r="AE272" s="59">
        <f t="shared" si="294"/>
        <v>1100460.4997455997</v>
      </c>
      <c r="AF272" s="60">
        <f t="shared" si="295"/>
        <v>746130</v>
      </c>
      <c r="AG272" s="61">
        <f t="shared" si="296"/>
        <v>402753.87</v>
      </c>
      <c r="AH272" s="62">
        <f t="shared" si="297"/>
        <v>0.33</v>
      </c>
      <c r="AI272" s="63" t="str">
        <f t="shared" si="298"/>
        <v>MEDIA ARMONICA</v>
      </c>
      <c r="AJ272" s="72"/>
    </row>
    <row r="273" spans="2:36" ht="18" customHeight="1">
      <c r="B273" s="365"/>
      <c r="C273" s="368"/>
      <c r="D273" s="362"/>
      <c r="E273" s="321">
        <v>191</v>
      </c>
      <c r="F273" s="238" t="s">
        <v>468</v>
      </c>
      <c r="G273" s="13"/>
      <c r="H273" s="13"/>
      <c r="I273" s="13"/>
      <c r="J273" s="239">
        <v>191</v>
      </c>
      <c r="K273" s="240" t="s">
        <v>469</v>
      </c>
      <c r="L273" s="241" t="s">
        <v>468</v>
      </c>
      <c r="M273" s="125">
        <v>3391500</v>
      </c>
      <c r="N273" s="243">
        <v>950000</v>
      </c>
      <c r="O273" s="244">
        <f t="shared" si="285"/>
        <v>180500</v>
      </c>
      <c r="P273" s="245">
        <f t="shared" si="286"/>
        <v>1130500</v>
      </c>
      <c r="Q273" s="241">
        <v>510510</v>
      </c>
      <c r="R273" s="242">
        <f t="shared" si="287"/>
        <v>1223800.165</v>
      </c>
      <c r="S273" s="246">
        <f t="shared" si="288"/>
        <v>954937</v>
      </c>
      <c r="T273" s="53">
        <f t="shared" si="289"/>
        <v>819556.42777057225</v>
      </c>
      <c r="U273" s="52">
        <f t="shared" si="300"/>
        <v>819556</v>
      </c>
      <c r="V273" s="13" t="s">
        <v>241</v>
      </c>
      <c r="W273" s="76">
        <v>1359456</v>
      </c>
      <c r="X273" s="76">
        <v>689020.71</v>
      </c>
      <c r="Y273" s="10"/>
      <c r="Z273" s="54">
        <v>1164415</v>
      </c>
      <c r="AA273" s="55">
        <v>583334.43000000005</v>
      </c>
      <c r="AB273" s="56">
        <f t="shared" si="291"/>
        <v>954937</v>
      </c>
      <c r="AC273" s="57">
        <f t="shared" si="292"/>
        <v>1130500</v>
      </c>
      <c r="AD273" s="58">
        <f t="shared" si="293"/>
        <v>890557</v>
      </c>
      <c r="AE273" s="59">
        <f t="shared" si="294"/>
        <v>819556.42777057225</v>
      </c>
      <c r="AF273" s="60">
        <f t="shared" si="295"/>
        <v>510510</v>
      </c>
      <c r="AG273" s="61">
        <f t="shared" si="296"/>
        <v>387701.64</v>
      </c>
      <c r="AH273" s="62">
        <f t="shared" si="297"/>
        <v>0.41</v>
      </c>
      <c r="AI273" s="63" t="str">
        <f t="shared" si="298"/>
        <v>MEDIA ARMONICA</v>
      </c>
      <c r="AJ273" s="72"/>
    </row>
    <row r="274" spans="2:36" ht="18" customHeight="1">
      <c r="B274" s="365"/>
      <c r="C274" s="368"/>
      <c r="D274" s="362"/>
      <c r="E274" s="321">
        <v>192</v>
      </c>
      <c r="F274" s="238" t="s">
        <v>470</v>
      </c>
      <c r="G274" s="13"/>
      <c r="H274" s="13"/>
      <c r="I274" s="13"/>
      <c r="J274" s="239">
        <v>192</v>
      </c>
      <c r="K274" s="240" t="s">
        <v>471</v>
      </c>
      <c r="L274" s="241" t="s">
        <v>470</v>
      </c>
      <c r="M274" s="125">
        <v>3391500</v>
      </c>
      <c r="N274" s="243">
        <v>950000</v>
      </c>
      <c r="O274" s="244">
        <f t="shared" si="285"/>
        <v>180500</v>
      </c>
      <c r="P274" s="245">
        <f t="shared" si="286"/>
        <v>1130500</v>
      </c>
      <c r="Q274" s="241">
        <v>530145</v>
      </c>
      <c r="R274" s="242">
        <f t="shared" si="287"/>
        <v>1235681.72</v>
      </c>
      <c r="S274" s="246">
        <f t="shared" si="288"/>
        <v>965442</v>
      </c>
      <c r="T274" s="53">
        <f t="shared" si="289"/>
        <v>837962.93180606107</v>
      </c>
      <c r="U274" s="52">
        <f t="shared" si="300"/>
        <v>837963</v>
      </c>
      <c r="V274" s="13" t="s">
        <v>241</v>
      </c>
      <c r="W274" s="76">
        <v>1175720</v>
      </c>
      <c r="X274" s="76">
        <v>591153.92000000004</v>
      </c>
      <c r="Y274" s="10"/>
      <c r="Z274" s="54">
        <v>1175720</v>
      </c>
      <c r="AA274" s="55">
        <v>591153.92000000004</v>
      </c>
      <c r="AB274" s="56">
        <f t="shared" si="291"/>
        <v>965442</v>
      </c>
      <c r="AC274" s="57">
        <f t="shared" si="292"/>
        <v>1130500</v>
      </c>
      <c r="AD274" s="58">
        <f t="shared" si="293"/>
        <v>904740</v>
      </c>
      <c r="AE274" s="59">
        <f t="shared" si="294"/>
        <v>837962.93180606107</v>
      </c>
      <c r="AF274" s="60">
        <f t="shared" si="295"/>
        <v>530145</v>
      </c>
      <c r="AG274" s="61">
        <f t="shared" si="296"/>
        <v>380629.17</v>
      </c>
      <c r="AH274" s="62">
        <f t="shared" si="297"/>
        <v>0.39</v>
      </c>
      <c r="AI274" s="63" t="str">
        <f t="shared" si="298"/>
        <v>MEDIA ARMONICA</v>
      </c>
      <c r="AJ274" s="72"/>
    </row>
    <row r="275" spans="2:36" ht="18" customHeight="1">
      <c r="B275" s="365"/>
      <c r="C275" s="368"/>
      <c r="D275" s="362"/>
      <c r="E275" s="321">
        <v>193</v>
      </c>
      <c r="F275" s="238" t="s">
        <v>472</v>
      </c>
      <c r="G275" s="13"/>
      <c r="H275" s="13"/>
      <c r="I275" s="13"/>
      <c r="J275" s="239">
        <v>193</v>
      </c>
      <c r="K275" s="240" t="s">
        <v>473</v>
      </c>
      <c r="L275" s="241" t="s">
        <v>472</v>
      </c>
      <c r="M275" s="241">
        <v>142800</v>
      </c>
      <c r="N275" s="243">
        <v>65000</v>
      </c>
      <c r="O275" s="244">
        <f t="shared" si="285"/>
        <v>12350</v>
      </c>
      <c r="P275" s="245">
        <f t="shared" si="286"/>
        <v>77350</v>
      </c>
      <c r="Q275" s="241">
        <v>49087.5</v>
      </c>
      <c r="R275" s="242">
        <f t="shared" si="287"/>
        <v>84984.910999999993</v>
      </c>
      <c r="S275" s="246">
        <f t="shared" si="288"/>
        <v>70474</v>
      </c>
      <c r="T275" s="53">
        <f t="shared" si="289"/>
        <v>66567.809038168969</v>
      </c>
      <c r="U275" s="52">
        <f t="shared" si="300"/>
        <v>66568</v>
      </c>
      <c r="V275" s="13"/>
      <c r="W275" s="13"/>
      <c r="X275" s="13"/>
      <c r="Y275" s="10"/>
      <c r="Z275" s="54">
        <v>80861</v>
      </c>
      <c r="AA275" s="55">
        <v>40781.300000000003</v>
      </c>
      <c r="AB275" s="56">
        <f t="shared" si="291"/>
        <v>70474</v>
      </c>
      <c r="AC275" s="57">
        <f t="shared" si="292"/>
        <v>77350</v>
      </c>
      <c r="AD275" s="58">
        <f t="shared" si="293"/>
        <v>68590</v>
      </c>
      <c r="AE275" s="59">
        <f t="shared" si="294"/>
        <v>66567.809038168969</v>
      </c>
      <c r="AF275" s="60">
        <f t="shared" si="295"/>
        <v>49088</v>
      </c>
      <c r="AG275" s="61">
        <f t="shared" si="296"/>
        <v>18910.689999999999</v>
      </c>
      <c r="AH275" s="62">
        <f t="shared" si="297"/>
        <v>0.27</v>
      </c>
      <c r="AI275" s="63" t="str">
        <f t="shared" si="298"/>
        <v>MEDIA ARMONICA</v>
      </c>
      <c r="AJ275" s="72"/>
    </row>
    <row r="276" spans="2:36" ht="18" customHeight="1">
      <c r="B276" s="365"/>
      <c r="C276" s="368"/>
      <c r="D276" s="362"/>
      <c r="E276" s="321">
        <v>194</v>
      </c>
      <c r="F276" s="238" t="s">
        <v>474</v>
      </c>
      <c r="G276" s="13"/>
      <c r="H276" s="13"/>
      <c r="I276" s="13"/>
      <c r="J276" s="239">
        <v>194</v>
      </c>
      <c r="K276" s="240" t="s">
        <v>475</v>
      </c>
      <c r="L276" s="241" t="s">
        <v>474</v>
      </c>
      <c r="M276" s="241">
        <v>142800</v>
      </c>
      <c r="N276" s="243">
        <v>65000</v>
      </c>
      <c r="O276" s="244">
        <f t="shared" si="285"/>
        <v>12350</v>
      </c>
      <c r="P276" s="245">
        <f t="shared" si="286"/>
        <v>77350</v>
      </c>
      <c r="Q276" s="241">
        <v>157080</v>
      </c>
      <c r="R276" s="242">
        <f t="shared" si="287"/>
        <v>82108.323999999993</v>
      </c>
      <c r="S276" s="246">
        <f t="shared" si="288"/>
        <v>105513</v>
      </c>
      <c r="T276" s="53">
        <f t="shared" si="289"/>
        <v>95318.392024918328</v>
      </c>
      <c r="U276" s="52">
        <f t="shared" si="300"/>
        <v>95318</v>
      </c>
      <c r="V276" s="13"/>
      <c r="W276" s="13"/>
      <c r="X276" s="13"/>
      <c r="Y276" s="10"/>
      <c r="Z276" s="54">
        <v>78124</v>
      </c>
      <c r="AA276" s="55">
        <v>39509.19</v>
      </c>
      <c r="AB276" s="56">
        <f t="shared" si="291"/>
        <v>105513</v>
      </c>
      <c r="AC276" s="57">
        <f t="shared" si="292"/>
        <v>82108</v>
      </c>
      <c r="AD276" s="58">
        <f t="shared" si="293"/>
        <v>99921</v>
      </c>
      <c r="AE276" s="59">
        <f t="shared" si="294"/>
        <v>95318.392024918328</v>
      </c>
      <c r="AF276" s="60">
        <f t="shared" si="295"/>
        <v>77350</v>
      </c>
      <c r="AG276" s="61">
        <f t="shared" si="296"/>
        <v>44721.86</v>
      </c>
      <c r="AH276" s="62">
        <f t="shared" si="297"/>
        <v>0.42</v>
      </c>
      <c r="AI276" s="63" t="str">
        <f t="shared" si="298"/>
        <v>MEDIA ARMONICA</v>
      </c>
      <c r="AJ276" s="72"/>
    </row>
    <row r="277" spans="2:36" ht="18" customHeight="1">
      <c r="B277" s="365"/>
      <c r="C277" s="368"/>
      <c r="D277" s="362"/>
      <c r="E277" s="321">
        <v>195</v>
      </c>
      <c r="F277" s="238" t="s">
        <v>476</v>
      </c>
      <c r="G277" s="13"/>
      <c r="H277" s="13"/>
      <c r="I277" s="13"/>
      <c r="J277" s="239">
        <v>195</v>
      </c>
      <c r="K277" s="240" t="s">
        <v>477</v>
      </c>
      <c r="L277" s="241" t="s">
        <v>476</v>
      </c>
      <c r="M277" s="241">
        <v>77350</v>
      </c>
      <c r="N277" s="243">
        <v>65000</v>
      </c>
      <c r="O277" s="244">
        <f t="shared" si="285"/>
        <v>12350</v>
      </c>
      <c r="P277" s="245">
        <f t="shared" si="286"/>
        <v>77350</v>
      </c>
      <c r="Q277" s="241">
        <v>53014.5</v>
      </c>
      <c r="R277" s="242">
        <f t="shared" si="287"/>
        <v>82920.747000000003</v>
      </c>
      <c r="S277" s="246">
        <f t="shared" si="288"/>
        <v>71095</v>
      </c>
      <c r="T277" s="53">
        <f t="shared" si="289"/>
        <v>68413.927619364607</v>
      </c>
      <c r="U277" s="52">
        <f t="shared" si="300"/>
        <v>68414</v>
      </c>
      <c r="V277" s="13"/>
      <c r="W277" s="13"/>
      <c r="X277" s="13"/>
      <c r="Y277" s="10"/>
      <c r="Z277" s="54">
        <v>78897</v>
      </c>
      <c r="AA277" s="55">
        <v>40324.339999999997</v>
      </c>
      <c r="AB277" s="56">
        <f t="shared" si="291"/>
        <v>71095</v>
      </c>
      <c r="AC277" s="57">
        <f t="shared" si="292"/>
        <v>77350</v>
      </c>
      <c r="AD277" s="58">
        <f t="shared" si="293"/>
        <v>69797</v>
      </c>
      <c r="AE277" s="59">
        <f t="shared" si="294"/>
        <v>68413.927619364607</v>
      </c>
      <c r="AF277" s="60">
        <f t="shared" si="295"/>
        <v>53015</v>
      </c>
      <c r="AG277" s="61">
        <f t="shared" si="296"/>
        <v>15904.05</v>
      </c>
      <c r="AH277" s="62">
        <f t="shared" si="297"/>
        <v>0.22</v>
      </c>
      <c r="AI277" s="63" t="str">
        <f t="shared" si="298"/>
        <v>MEDIA ARMONICA</v>
      </c>
      <c r="AJ277" s="72"/>
    </row>
    <row r="278" spans="2:36" ht="18" customHeight="1">
      <c r="B278" s="365"/>
      <c r="C278" s="368"/>
      <c r="D278" s="362"/>
      <c r="E278" s="321">
        <v>196</v>
      </c>
      <c r="F278" s="238" t="s">
        <v>478</v>
      </c>
      <c r="G278" s="13"/>
      <c r="H278" s="13"/>
      <c r="I278" s="13"/>
      <c r="J278" s="239">
        <v>196</v>
      </c>
      <c r="K278" s="240" t="s">
        <v>479</v>
      </c>
      <c r="L278" s="241" t="s">
        <v>478</v>
      </c>
      <c r="M278" s="241">
        <v>17850</v>
      </c>
      <c r="N278" s="243">
        <v>9900</v>
      </c>
      <c r="O278" s="244">
        <f t="shared" si="285"/>
        <v>1881</v>
      </c>
      <c r="P278" s="245">
        <f t="shared" si="286"/>
        <v>11781</v>
      </c>
      <c r="Q278" s="241">
        <v>9282</v>
      </c>
      <c r="R278" s="242">
        <f t="shared" si="287"/>
        <v>9693.3729999999996</v>
      </c>
      <c r="S278" s="246">
        <f t="shared" si="288"/>
        <v>10252</v>
      </c>
      <c r="T278" s="53">
        <f t="shared" si="289"/>
        <v>10142.63575481579</v>
      </c>
      <c r="U278" s="52">
        <f t="shared" si="300"/>
        <v>10143</v>
      </c>
      <c r="V278" s="13"/>
      <c r="W278" s="13"/>
      <c r="X278" s="13"/>
      <c r="Y278" s="10"/>
      <c r="Z278" s="54">
        <v>9223</v>
      </c>
      <c r="AA278" s="55">
        <v>4677.8900000000003</v>
      </c>
      <c r="AB278" s="56">
        <f t="shared" si="291"/>
        <v>10252</v>
      </c>
      <c r="AC278" s="57">
        <f t="shared" si="292"/>
        <v>9693</v>
      </c>
      <c r="AD278" s="58">
        <f t="shared" si="293"/>
        <v>10196</v>
      </c>
      <c r="AE278" s="59">
        <f t="shared" si="294"/>
        <v>10142.63575481579</v>
      </c>
      <c r="AF278" s="60">
        <f t="shared" si="295"/>
        <v>9282</v>
      </c>
      <c r="AG278" s="61">
        <f t="shared" si="296"/>
        <v>1339.93</v>
      </c>
      <c r="AH278" s="62">
        <f t="shared" si="297"/>
        <v>0.13</v>
      </c>
      <c r="AI278" s="63" t="str">
        <f t="shared" si="298"/>
        <v>MEDIA ARMONICA</v>
      </c>
      <c r="AJ278" s="72"/>
    </row>
    <row r="279" spans="2:36" ht="18" customHeight="1">
      <c r="B279" s="365"/>
      <c r="C279" s="368"/>
      <c r="D279" s="362"/>
      <c r="E279" s="321">
        <v>197</v>
      </c>
      <c r="F279" s="238" t="s">
        <v>480</v>
      </c>
      <c r="G279" s="13"/>
      <c r="H279" s="13"/>
      <c r="I279" s="13"/>
      <c r="J279" s="239">
        <v>197</v>
      </c>
      <c r="K279" s="240" t="s">
        <v>481</v>
      </c>
      <c r="L279" s="241" t="s">
        <v>480</v>
      </c>
      <c r="M279" s="241">
        <v>293930</v>
      </c>
      <c r="N279" s="243">
        <v>330000</v>
      </c>
      <c r="O279" s="244">
        <f t="shared" si="285"/>
        <v>62700</v>
      </c>
      <c r="P279" s="245">
        <f t="shared" si="286"/>
        <v>392700</v>
      </c>
      <c r="Q279" s="241">
        <v>185640</v>
      </c>
      <c r="R279" s="242">
        <f t="shared" si="287"/>
        <v>222435.742</v>
      </c>
      <c r="S279" s="246">
        <f t="shared" si="288"/>
        <v>266925</v>
      </c>
      <c r="T279" s="53">
        <f t="shared" si="289"/>
        <v>241372.47085811925</v>
      </c>
      <c r="U279" s="52">
        <f>ROUND(T279,0)</f>
        <v>241372</v>
      </c>
      <c r="V279" s="13"/>
      <c r="W279" s="13"/>
      <c r="X279" s="13"/>
      <c r="Y279" s="10"/>
      <c r="Z279" s="54">
        <v>211642</v>
      </c>
      <c r="AA279" s="55">
        <v>106771.56</v>
      </c>
      <c r="AB279" s="56">
        <f t="shared" si="291"/>
        <v>266925</v>
      </c>
      <c r="AC279" s="57">
        <f t="shared" si="292"/>
        <v>222436</v>
      </c>
      <c r="AD279" s="58">
        <f t="shared" si="293"/>
        <v>253112</v>
      </c>
      <c r="AE279" s="59">
        <f t="shared" si="294"/>
        <v>241372.47085811925</v>
      </c>
      <c r="AF279" s="60">
        <f t="shared" si="295"/>
        <v>185640</v>
      </c>
      <c r="AG279" s="61">
        <f t="shared" si="296"/>
        <v>110466.95</v>
      </c>
      <c r="AH279" s="62">
        <f t="shared" si="297"/>
        <v>0.41</v>
      </c>
      <c r="AI279" s="63" t="str">
        <f t="shared" si="298"/>
        <v>MEDIA ARMONICA</v>
      </c>
      <c r="AJ279" s="72"/>
    </row>
    <row r="280" spans="2:36" ht="18" customHeight="1">
      <c r="B280" s="365"/>
      <c r="C280" s="368"/>
      <c r="D280" s="362"/>
      <c r="E280" s="321">
        <v>198</v>
      </c>
      <c r="F280" s="273" t="s">
        <v>482</v>
      </c>
      <c r="G280" s="13"/>
      <c r="H280" s="13"/>
      <c r="I280" s="13"/>
      <c r="J280" s="239">
        <v>198</v>
      </c>
      <c r="K280" s="240" t="s">
        <v>483</v>
      </c>
      <c r="L280" s="241" t="s">
        <v>482</v>
      </c>
      <c r="M280" s="242">
        <v>595</v>
      </c>
      <c r="N280" s="243">
        <v>500</v>
      </c>
      <c r="O280" s="244">
        <f t="shared" si="285"/>
        <v>95</v>
      </c>
      <c r="P280" s="245">
        <f t="shared" si="286"/>
        <v>595</v>
      </c>
      <c r="Q280" s="247">
        <v>1767.15</v>
      </c>
      <c r="R280" s="242">
        <f t="shared" si="287"/>
        <v>438.267</v>
      </c>
      <c r="S280" s="246">
        <f t="shared" si="288"/>
        <v>517</v>
      </c>
      <c r="T280" s="53">
        <f t="shared" si="289"/>
        <v>504.74633371626118</v>
      </c>
      <c r="U280" s="52">
        <f t="shared" si="300"/>
        <v>505</v>
      </c>
      <c r="V280" s="65" t="s">
        <v>303</v>
      </c>
      <c r="W280" s="76">
        <v>417</v>
      </c>
      <c r="X280" s="76">
        <v>210.63</v>
      </c>
      <c r="Y280" s="10"/>
      <c r="Z280" s="54">
        <v>417</v>
      </c>
      <c r="AA280" s="55">
        <v>210.63</v>
      </c>
      <c r="AB280" s="56">
        <f>+ROUND(AVERAGE(P280,R280),0)</f>
        <v>517</v>
      </c>
      <c r="AC280" s="57">
        <f>+ROUND(MEDIAN(P280,R280),0)</f>
        <v>517</v>
      </c>
      <c r="AD280" s="58">
        <f>+ROUND(GEOMEAN(P280,R280),0)</f>
        <v>511</v>
      </c>
      <c r="AE280" s="59">
        <f>HARMEAN(P280,R280)</f>
        <v>504.74633371626118</v>
      </c>
      <c r="AF280" s="60">
        <f>+ROUND(MIN(P280,R280),0)</f>
        <v>438</v>
      </c>
      <c r="AG280" s="61">
        <f>+ROUND(_xlfn.STDEV.S(P280,R280),2)</f>
        <v>110.83</v>
      </c>
      <c r="AH280" s="62">
        <f>+ROUND(AG280/AB280,2)</f>
        <v>0.21</v>
      </c>
      <c r="AI280" s="63" t="str">
        <f t="shared" si="298"/>
        <v>MEDIA ARMONICA</v>
      </c>
      <c r="AJ280" s="141" t="s">
        <v>303</v>
      </c>
    </row>
    <row r="281" spans="2:36" ht="18" customHeight="1">
      <c r="B281" s="365"/>
      <c r="C281" s="368"/>
      <c r="D281" s="362"/>
      <c r="E281" s="321">
        <v>199</v>
      </c>
      <c r="F281" s="273" t="s">
        <v>484</v>
      </c>
      <c r="G281" s="13"/>
      <c r="H281" s="13"/>
      <c r="I281" s="13"/>
      <c r="J281" s="239">
        <v>199</v>
      </c>
      <c r="K281" s="240" t="s">
        <v>485</v>
      </c>
      <c r="L281" s="241" t="s">
        <v>484</v>
      </c>
      <c r="M281" s="242">
        <v>595</v>
      </c>
      <c r="N281" s="243">
        <v>500</v>
      </c>
      <c r="O281" s="244">
        <f t="shared" si="285"/>
        <v>95</v>
      </c>
      <c r="P281" s="245">
        <f t="shared" si="286"/>
        <v>595</v>
      </c>
      <c r="Q281" s="247">
        <v>1767.15</v>
      </c>
      <c r="R281" s="242">
        <f t="shared" si="287"/>
        <v>438.267</v>
      </c>
      <c r="S281" s="246">
        <f t="shared" si="288"/>
        <v>517</v>
      </c>
      <c r="T281" s="53">
        <f t="shared" si="289"/>
        <v>504.74633371626118</v>
      </c>
      <c r="U281" s="52">
        <f t="shared" si="300"/>
        <v>505</v>
      </c>
      <c r="V281" s="65" t="s">
        <v>303</v>
      </c>
      <c r="W281" s="76">
        <v>417</v>
      </c>
      <c r="X281" s="76">
        <v>213.01</v>
      </c>
      <c r="Y281" s="10"/>
      <c r="Z281" s="54">
        <v>417</v>
      </c>
      <c r="AA281" s="55">
        <v>213.01</v>
      </c>
      <c r="AB281" s="56">
        <f t="shared" ref="AB281:AB283" si="301">+ROUND(AVERAGE(P281,R281),0)</f>
        <v>517</v>
      </c>
      <c r="AC281" s="57">
        <f t="shared" ref="AC281:AC283" si="302">+ROUND(MEDIAN(P281,R281),0)</f>
        <v>517</v>
      </c>
      <c r="AD281" s="58">
        <f t="shared" ref="AD281:AD283" si="303">+ROUND(GEOMEAN(P281,R281),0)</f>
        <v>511</v>
      </c>
      <c r="AE281" s="59">
        <f t="shared" ref="AE281:AE283" si="304">HARMEAN(P281,R281)</f>
        <v>504.74633371626118</v>
      </c>
      <c r="AF281" s="60">
        <f t="shared" ref="AF281:AF283" si="305">+ROUND(MIN(P281,R281),0)</f>
        <v>438</v>
      </c>
      <c r="AG281" s="61">
        <f t="shared" ref="AG281:AG283" si="306">+ROUND(_xlfn.STDEV.S(P281,R281),2)</f>
        <v>110.83</v>
      </c>
      <c r="AH281" s="62">
        <f t="shared" ref="AH281:AH283" si="307">+ROUND(AG281/AB281,2)</f>
        <v>0.21</v>
      </c>
      <c r="AI281" s="63" t="str">
        <f t="shared" si="298"/>
        <v>MEDIA ARMONICA</v>
      </c>
      <c r="AJ281" s="141" t="s">
        <v>303</v>
      </c>
    </row>
    <row r="282" spans="2:36" ht="18" customHeight="1">
      <c r="B282" s="365"/>
      <c r="C282" s="368"/>
      <c r="D282" s="362"/>
      <c r="E282" s="321">
        <v>200</v>
      </c>
      <c r="F282" s="273" t="s">
        <v>486</v>
      </c>
      <c r="G282" s="13"/>
      <c r="H282" s="13"/>
      <c r="I282" s="13"/>
      <c r="J282" s="239">
        <v>200</v>
      </c>
      <c r="K282" s="240" t="s">
        <v>487</v>
      </c>
      <c r="L282" s="241" t="s">
        <v>486</v>
      </c>
      <c r="M282" s="242">
        <v>595</v>
      </c>
      <c r="N282" s="243">
        <v>500</v>
      </c>
      <c r="O282" s="244">
        <f t="shared" si="285"/>
        <v>95</v>
      </c>
      <c r="P282" s="245">
        <f t="shared" si="286"/>
        <v>595</v>
      </c>
      <c r="Q282" s="247">
        <v>1767.15</v>
      </c>
      <c r="R282" s="242">
        <f t="shared" si="287"/>
        <v>438.267</v>
      </c>
      <c r="S282" s="246">
        <f t="shared" si="288"/>
        <v>517</v>
      </c>
      <c r="T282" s="53">
        <f t="shared" si="289"/>
        <v>504.74633371626118</v>
      </c>
      <c r="U282" s="52">
        <f t="shared" si="300"/>
        <v>505</v>
      </c>
      <c r="V282" s="65" t="s">
        <v>303</v>
      </c>
      <c r="W282" s="76">
        <v>417</v>
      </c>
      <c r="X282" s="76">
        <v>209.44</v>
      </c>
      <c r="Y282" s="10"/>
      <c r="Z282" s="54">
        <v>417</v>
      </c>
      <c r="AA282" s="55">
        <v>209.44</v>
      </c>
      <c r="AB282" s="56">
        <f t="shared" si="301"/>
        <v>517</v>
      </c>
      <c r="AC282" s="57">
        <f t="shared" si="302"/>
        <v>517</v>
      </c>
      <c r="AD282" s="58">
        <f t="shared" si="303"/>
        <v>511</v>
      </c>
      <c r="AE282" s="59">
        <f t="shared" si="304"/>
        <v>504.74633371626118</v>
      </c>
      <c r="AF282" s="60">
        <f t="shared" si="305"/>
        <v>438</v>
      </c>
      <c r="AG282" s="61">
        <f t="shared" si="306"/>
        <v>110.83</v>
      </c>
      <c r="AH282" s="62">
        <f t="shared" si="307"/>
        <v>0.21</v>
      </c>
      <c r="AI282" s="63" t="str">
        <f t="shared" si="298"/>
        <v>MEDIA ARMONICA</v>
      </c>
      <c r="AJ282" s="141" t="s">
        <v>303</v>
      </c>
    </row>
    <row r="283" spans="2:36" ht="18" customHeight="1">
      <c r="B283" s="365"/>
      <c r="C283" s="368"/>
      <c r="D283" s="362"/>
      <c r="E283" s="321">
        <v>201</v>
      </c>
      <c r="F283" s="273" t="s">
        <v>488</v>
      </c>
      <c r="G283" s="13"/>
      <c r="H283" s="13"/>
      <c r="I283" s="13"/>
      <c r="J283" s="239">
        <v>201</v>
      </c>
      <c r="K283" s="240" t="s">
        <v>489</v>
      </c>
      <c r="L283" s="241" t="s">
        <v>488</v>
      </c>
      <c r="M283" s="242">
        <v>595</v>
      </c>
      <c r="N283" s="243">
        <v>500</v>
      </c>
      <c r="O283" s="244">
        <f t="shared" si="285"/>
        <v>95</v>
      </c>
      <c r="P283" s="245">
        <f t="shared" si="286"/>
        <v>595</v>
      </c>
      <c r="Q283" s="247">
        <v>1767.15</v>
      </c>
      <c r="R283" s="242">
        <f t="shared" si="287"/>
        <v>563.33600000000001</v>
      </c>
      <c r="S283" s="246">
        <f t="shared" si="288"/>
        <v>579</v>
      </c>
      <c r="T283" s="53">
        <f t="shared" si="289"/>
        <v>578.73522017791038</v>
      </c>
      <c r="U283" s="52">
        <f t="shared" si="300"/>
        <v>579</v>
      </c>
      <c r="V283" s="65" t="s">
        <v>303</v>
      </c>
      <c r="W283" s="76">
        <v>536</v>
      </c>
      <c r="X283" s="76">
        <v>273.7</v>
      </c>
      <c r="Y283" s="10"/>
      <c r="Z283" s="54">
        <v>536</v>
      </c>
      <c r="AA283" s="55">
        <v>273.7</v>
      </c>
      <c r="AB283" s="56">
        <f t="shared" si="301"/>
        <v>579</v>
      </c>
      <c r="AC283" s="57">
        <f t="shared" si="302"/>
        <v>579</v>
      </c>
      <c r="AD283" s="58">
        <f t="shared" si="303"/>
        <v>579</v>
      </c>
      <c r="AE283" s="59">
        <f t="shared" si="304"/>
        <v>578.73522017791038</v>
      </c>
      <c r="AF283" s="60">
        <f t="shared" si="305"/>
        <v>563</v>
      </c>
      <c r="AG283" s="61">
        <f t="shared" si="306"/>
        <v>22.39</v>
      </c>
      <c r="AH283" s="62">
        <f t="shared" si="307"/>
        <v>0.04</v>
      </c>
      <c r="AI283" s="63" t="str">
        <f t="shared" si="298"/>
        <v>MEDIA ARMONICA</v>
      </c>
      <c r="AJ283" s="141" t="s">
        <v>303</v>
      </c>
    </row>
    <row r="284" spans="2:36" ht="18" customHeight="1">
      <c r="B284" s="365"/>
      <c r="C284" s="368"/>
      <c r="D284" s="362"/>
      <c r="E284" s="321">
        <v>202</v>
      </c>
      <c r="F284" s="238" t="s">
        <v>490</v>
      </c>
      <c r="G284" s="13"/>
      <c r="H284" s="13"/>
      <c r="I284" s="13"/>
      <c r="J284" s="239">
        <v>202</v>
      </c>
      <c r="K284" s="240" t="s">
        <v>491</v>
      </c>
      <c r="L284" s="241" t="s">
        <v>490</v>
      </c>
      <c r="M284" s="241">
        <v>62475</v>
      </c>
      <c r="N284" s="243">
        <v>45600</v>
      </c>
      <c r="O284" s="244">
        <f t="shared" si="285"/>
        <v>8664</v>
      </c>
      <c r="P284" s="245">
        <f t="shared" si="286"/>
        <v>54264</v>
      </c>
      <c r="Q284" s="241">
        <v>78540</v>
      </c>
      <c r="R284" s="242">
        <f t="shared" si="287"/>
        <v>65035.88</v>
      </c>
      <c r="S284" s="246">
        <f t="shared" si="288"/>
        <v>65947</v>
      </c>
      <c r="T284" s="53">
        <f t="shared" si="289"/>
        <v>64464.948802709026</v>
      </c>
      <c r="U284" s="52">
        <f t="shared" si="300"/>
        <v>64465</v>
      </c>
      <c r="V284" s="13"/>
      <c r="W284" s="76">
        <v>61880</v>
      </c>
      <c r="X284" s="76">
        <v>31252.97</v>
      </c>
      <c r="Y284" s="10"/>
      <c r="Z284" s="54">
        <v>61880</v>
      </c>
      <c r="AA284" s="55">
        <v>31252.97</v>
      </c>
      <c r="AB284" s="56">
        <f t="shared" si="291"/>
        <v>65947</v>
      </c>
      <c r="AC284" s="57">
        <f t="shared" si="292"/>
        <v>65036</v>
      </c>
      <c r="AD284" s="58">
        <f t="shared" si="293"/>
        <v>65201</v>
      </c>
      <c r="AE284" s="59">
        <f t="shared" si="294"/>
        <v>64464.948802709026</v>
      </c>
      <c r="AF284" s="60">
        <f t="shared" si="295"/>
        <v>54264</v>
      </c>
      <c r="AG284" s="61">
        <f t="shared" si="296"/>
        <v>12163.6</v>
      </c>
      <c r="AH284" s="62">
        <f t="shared" si="297"/>
        <v>0.18</v>
      </c>
      <c r="AI284" s="63" t="str">
        <f t="shared" si="298"/>
        <v>MEDIA ARMONICA</v>
      </c>
      <c r="AJ284" s="72"/>
    </row>
    <row r="285" spans="2:36" ht="18" customHeight="1">
      <c r="B285" s="365"/>
      <c r="C285" s="368"/>
      <c r="D285" s="362"/>
      <c r="E285" s="321">
        <v>203</v>
      </c>
      <c r="F285" s="238" t="s">
        <v>492</v>
      </c>
      <c r="G285" s="13"/>
      <c r="H285" s="13"/>
      <c r="I285" s="13"/>
      <c r="J285" s="239">
        <v>203</v>
      </c>
      <c r="K285" s="240" t="s">
        <v>493</v>
      </c>
      <c r="L285" s="241" t="s">
        <v>492</v>
      </c>
      <c r="M285" s="241">
        <v>891072</v>
      </c>
      <c r="N285" s="243">
        <v>45600</v>
      </c>
      <c r="O285" s="244">
        <f t="shared" si="285"/>
        <v>8664</v>
      </c>
      <c r="P285" s="245">
        <f t="shared" si="286"/>
        <v>54264</v>
      </c>
      <c r="Q285" s="241">
        <v>117810</v>
      </c>
      <c r="R285" s="242">
        <f t="shared" si="287"/>
        <v>124193.51699999999</v>
      </c>
      <c r="S285" s="246">
        <f t="shared" si="288"/>
        <v>98756</v>
      </c>
      <c r="T285" s="53">
        <f t="shared" si="289"/>
        <v>85791.208880929393</v>
      </c>
      <c r="U285" s="52">
        <f t="shared" si="300"/>
        <v>85791</v>
      </c>
      <c r="V285" s="13"/>
      <c r="W285" s="76">
        <v>118167</v>
      </c>
      <c r="X285" s="76">
        <v>59604.72</v>
      </c>
      <c r="Y285" s="10"/>
      <c r="Z285" s="54">
        <v>118167</v>
      </c>
      <c r="AA285" s="55">
        <v>59604.72</v>
      </c>
      <c r="AB285" s="56">
        <f t="shared" si="291"/>
        <v>98756</v>
      </c>
      <c r="AC285" s="57">
        <f t="shared" si="292"/>
        <v>117810</v>
      </c>
      <c r="AD285" s="58">
        <f t="shared" si="293"/>
        <v>92597</v>
      </c>
      <c r="AE285" s="59">
        <f t="shared" si="294"/>
        <v>85791.208880929393</v>
      </c>
      <c r="AF285" s="60">
        <f t="shared" si="295"/>
        <v>54264</v>
      </c>
      <c r="AG285" s="61">
        <f t="shared" si="296"/>
        <v>38663.03</v>
      </c>
      <c r="AH285" s="62">
        <f t="shared" si="297"/>
        <v>0.39</v>
      </c>
      <c r="AI285" s="63" t="str">
        <f t="shared" si="298"/>
        <v>MEDIA ARMONICA</v>
      </c>
      <c r="AJ285" s="72"/>
    </row>
    <row r="286" spans="2:36" ht="18" customHeight="1">
      <c r="B286" s="365"/>
      <c r="C286" s="368"/>
      <c r="D286" s="362"/>
      <c r="E286" s="321">
        <v>204</v>
      </c>
      <c r="F286" s="238" t="s">
        <v>494</v>
      </c>
      <c r="G286" s="13"/>
      <c r="H286" s="13"/>
      <c r="I286" s="13"/>
      <c r="J286" s="239">
        <v>204</v>
      </c>
      <c r="K286" s="240" t="s">
        <v>495</v>
      </c>
      <c r="L286" s="241" t="s">
        <v>494</v>
      </c>
      <c r="M286" s="241">
        <v>80325</v>
      </c>
      <c r="N286" s="243">
        <v>45600</v>
      </c>
      <c r="O286" s="244">
        <f t="shared" si="285"/>
        <v>8664</v>
      </c>
      <c r="P286" s="245">
        <f t="shared" si="286"/>
        <v>54264</v>
      </c>
      <c r="Q286" s="241">
        <v>35343</v>
      </c>
      <c r="R286" s="242">
        <f t="shared" si="287"/>
        <v>50778.014000000003</v>
      </c>
      <c r="S286" s="246">
        <f t="shared" si="288"/>
        <v>46795</v>
      </c>
      <c r="T286" s="53">
        <f t="shared" si="289"/>
        <v>45169.748415928239</v>
      </c>
      <c r="U286" s="52">
        <f t="shared" si="300"/>
        <v>45170</v>
      </c>
      <c r="V286" s="13"/>
      <c r="W286" s="76">
        <v>48314</v>
      </c>
      <c r="X286" s="76">
        <v>24600.87</v>
      </c>
      <c r="Y286" s="10"/>
      <c r="Z286" s="54">
        <v>48314</v>
      </c>
      <c r="AA286" s="55">
        <v>24600.87</v>
      </c>
      <c r="AB286" s="56">
        <f t="shared" si="291"/>
        <v>46795</v>
      </c>
      <c r="AC286" s="57">
        <f t="shared" si="292"/>
        <v>50778</v>
      </c>
      <c r="AD286" s="58">
        <f t="shared" si="293"/>
        <v>46008</v>
      </c>
      <c r="AE286" s="59">
        <f t="shared" si="294"/>
        <v>45169.748415928239</v>
      </c>
      <c r="AF286" s="60">
        <f t="shared" si="295"/>
        <v>35343</v>
      </c>
      <c r="AG286" s="61">
        <f t="shared" si="296"/>
        <v>10069.719999999999</v>
      </c>
      <c r="AH286" s="62">
        <f t="shared" si="297"/>
        <v>0.22</v>
      </c>
      <c r="AI286" s="63" t="str">
        <f t="shared" si="298"/>
        <v>MEDIA ARMONICA</v>
      </c>
      <c r="AJ286" s="72"/>
    </row>
    <row r="287" spans="2:36" ht="18" customHeight="1">
      <c r="B287" s="365"/>
      <c r="C287" s="368"/>
      <c r="D287" s="362"/>
      <c r="E287" s="321">
        <v>205</v>
      </c>
      <c r="F287" s="238" t="s">
        <v>496</v>
      </c>
      <c r="G287" s="13"/>
      <c r="H287" s="13"/>
      <c r="I287" s="13"/>
      <c r="J287" s="239">
        <v>205</v>
      </c>
      <c r="K287" s="240" t="s">
        <v>497</v>
      </c>
      <c r="L287" s="241" t="s">
        <v>496</v>
      </c>
      <c r="M287" s="241">
        <v>80325</v>
      </c>
      <c r="N287" s="243">
        <v>91000</v>
      </c>
      <c r="O287" s="244">
        <f t="shared" si="285"/>
        <v>17290</v>
      </c>
      <c r="P287" s="245">
        <f t="shared" si="286"/>
        <v>108290</v>
      </c>
      <c r="Q287" s="241">
        <v>78540</v>
      </c>
      <c r="R287" s="242">
        <f t="shared" si="287"/>
        <v>66349.63</v>
      </c>
      <c r="S287" s="246">
        <f t="shared" si="288"/>
        <v>84393</v>
      </c>
      <c r="T287" s="53">
        <f t="shared" si="289"/>
        <v>80996.7945266959</v>
      </c>
      <c r="U287" s="52">
        <f t="shared" si="300"/>
        <v>80997</v>
      </c>
      <c r="V287" s="13"/>
      <c r="W287" s="76">
        <v>63130</v>
      </c>
      <c r="X287" s="76">
        <v>31681.37</v>
      </c>
      <c r="Y287" s="10"/>
      <c r="Z287" s="54">
        <v>63130</v>
      </c>
      <c r="AA287" s="55">
        <v>31681.37</v>
      </c>
      <c r="AB287" s="56">
        <f t="shared" si="291"/>
        <v>84393</v>
      </c>
      <c r="AC287" s="57">
        <f t="shared" si="292"/>
        <v>78540</v>
      </c>
      <c r="AD287" s="58">
        <f t="shared" si="293"/>
        <v>82637</v>
      </c>
      <c r="AE287" s="59">
        <f t="shared" si="294"/>
        <v>80996.7945266959</v>
      </c>
      <c r="AF287" s="60">
        <f t="shared" si="295"/>
        <v>66350</v>
      </c>
      <c r="AG287" s="61">
        <f t="shared" si="296"/>
        <v>21574.14</v>
      </c>
      <c r="AH287" s="62">
        <f t="shared" si="297"/>
        <v>0.26</v>
      </c>
      <c r="AI287" s="63" t="str">
        <f t="shared" si="298"/>
        <v>MEDIA ARMONICA</v>
      </c>
      <c r="AJ287" s="72"/>
    </row>
    <row r="288" spans="2:36" ht="18" customHeight="1">
      <c r="B288" s="365"/>
      <c r="C288" s="368"/>
      <c r="D288" s="362"/>
      <c r="E288" s="321">
        <v>206</v>
      </c>
      <c r="F288" s="238" t="s">
        <v>498</v>
      </c>
      <c r="G288" s="13"/>
      <c r="H288" s="13"/>
      <c r="I288" s="13"/>
      <c r="J288" s="239">
        <v>206</v>
      </c>
      <c r="K288" s="240" t="s">
        <v>499</v>
      </c>
      <c r="L288" s="241" t="s">
        <v>498</v>
      </c>
      <c r="M288" s="241">
        <v>64260</v>
      </c>
      <c r="N288" s="243">
        <v>45600</v>
      </c>
      <c r="O288" s="244">
        <f t="shared" si="285"/>
        <v>8664</v>
      </c>
      <c r="P288" s="245">
        <f t="shared" si="286"/>
        <v>54264</v>
      </c>
      <c r="Q288" s="241">
        <v>31416</v>
      </c>
      <c r="R288" s="242">
        <f t="shared" si="287"/>
        <v>63785.19</v>
      </c>
      <c r="S288" s="246">
        <f t="shared" si="288"/>
        <v>49822</v>
      </c>
      <c r="T288" s="53">
        <f t="shared" si="289"/>
        <v>45498.003873665046</v>
      </c>
      <c r="U288" s="52">
        <f t="shared" si="300"/>
        <v>45498</v>
      </c>
      <c r="V288" s="13"/>
      <c r="W288" s="76">
        <v>60690</v>
      </c>
      <c r="X288" s="76">
        <v>30605.61</v>
      </c>
      <c r="Y288" s="10"/>
      <c r="Z288" s="54">
        <v>60690</v>
      </c>
      <c r="AA288" s="55">
        <v>30605.61</v>
      </c>
      <c r="AB288" s="56">
        <f t="shared" si="291"/>
        <v>49822</v>
      </c>
      <c r="AC288" s="57">
        <f t="shared" si="292"/>
        <v>54264</v>
      </c>
      <c r="AD288" s="58">
        <f t="shared" si="293"/>
        <v>47730</v>
      </c>
      <c r="AE288" s="59">
        <f t="shared" si="294"/>
        <v>45498.003873665046</v>
      </c>
      <c r="AF288" s="60">
        <f t="shared" si="295"/>
        <v>31416</v>
      </c>
      <c r="AG288" s="61">
        <f t="shared" si="296"/>
        <v>16635.55</v>
      </c>
      <c r="AH288" s="62">
        <f t="shared" si="297"/>
        <v>0.33</v>
      </c>
      <c r="AI288" s="63" t="str">
        <f t="shared" si="298"/>
        <v>MEDIA ARMONICA</v>
      </c>
      <c r="AJ288" s="72"/>
    </row>
    <row r="289" spans="2:36" ht="18" customHeight="1">
      <c r="B289" s="365"/>
      <c r="C289" s="368"/>
      <c r="D289" s="362"/>
      <c r="E289" s="321">
        <v>207</v>
      </c>
      <c r="F289" s="238" t="s">
        <v>500</v>
      </c>
      <c r="G289" s="13"/>
      <c r="H289" s="13"/>
      <c r="I289" s="13"/>
      <c r="J289" s="239">
        <v>207</v>
      </c>
      <c r="K289" s="240" t="s">
        <v>501</v>
      </c>
      <c r="L289" s="241" t="s">
        <v>500</v>
      </c>
      <c r="M289" s="241">
        <v>1311380</v>
      </c>
      <c r="N289" s="243">
        <v>627000</v>
      </c>
      <c r="O289" s="244">
        <f t="shared" si="285"/>
        <v>119130</v>
      </c>
      <c r="P289" s="245">
        <f t="shared" si="286"/>
        <v>746130</v>
      </c>
      <c r="Q289" s="241">
        <v>1253070</v>
      </c>
      <c r="R289" s="242">
        <f t="shared" si="287"/>
        <v>1575494.193</v>
      </c>
      <c r="S289" s="246">
        <f t="shared" si="288"/>
        <v>1191565</v>
      </c>
      <c r="T289" s="53">
        <f t="shared" si="289"/>
        <v>1081856.7008975362</v>
      </c>
      <c r="U289" s="52">
        <f t="shared" si="300"/>
        <v>1081857</v>
      </c>
      <c r="V289" s="13"/>
      <c r="W289" s="76">
        <v>1499043</v>
      </c>
      <c r="X289" s="76">
        <v>757306.48</v>
      </c>
      <c r="Y289" s="10"/>
      <c r="Z289" s="54">
        <v>1499043</v>
      </c>
      <c r="AA289" s="55">
        <v>757306.48</v>
      </c>
      <c r="AB289" s="56">
        <f t="shared" si="291"/>
        <v>1191565</v>
      </c>
      <c r="AC289" s="57">
        <f t="shared" si="292"/>
        <v>1253070</v>
      </c>
      <c r="AD289" s="58">
        <f t="shared" si="293"/>
        <v>1137808</v>
      </c>
      <c r="AE289" s="59">
        <f t="shared" si="294"/>
        <v>1081856.7008975362</v>
      </c>
      <c r="AF289" s="60">
        <f t="shared" si="295"/>
        <v>746130</v>
      </c>
      <c r="AG289" s="61">
        <f t="shared" si="296"/>
        <v>418089</v>
      </c>
      <c r="AH289" s="62">
        <f t="shared" si="297"/>
        <v>0.35</v>
      </c>
      <c r="AI289" s="63" t="str">
        <f t="shared" si="298"/>
        <v>MEDIA ARMONICA</v>
      </c>
      <c r="AJ289" s="72"/>
    </row>
    <row r="290" spans="2:36" ht="18" customHeight="1">
      <c r="B290" s="365"/>
      <c r="C290" s="368"/>
      <c r="D290" s="362"/>
      <c r="E290" s="321">
        <v>208</v>
      </c>
      <c r="F290" s="238" t="s">
        <v>502</v>
      </c>
      <c r="G290" s="13"/>
      <c r="H290" s="13"/>
      <c r="I290" s="13"/>
      <c r="J290" s="239">
        <v>208</v>
      </c>
      <c r="K290" s="240" t="s">
        <v>503</v>
      </c>
      <c r="L290" s="241" t="s">
        <v>502</v>
      </c>
      <c r="M290" s="241">
        <v>35700</v>
      </c>
      <c r="N290" s="243">
        <v>25000</v>
      </c>
      <c r="O290" s="244">
        <f t="shared" si="285"/>
        <v>4750</v>
      </c>
      <c r="P290" s="245">
        <f t="shared" si="286"/>
        <v>29750</v>
      </c>
      <c r="Q290" s="241">
        <v>39270</v>
      </c>
      <c r="R290" s="242">
        <f t="shared" si="287"/>
        <v>65035.88</v>
      </c>
      <c r="S290" s="246">
        <f t="shared" si="288"/>
        <v>44685</v>
      </c>
      <c r="T290" s="53">
        <f t="shared" si="289"/>
        <v>40293.17069922619</v>
      </c>
      <c r="U290" s="52">
        <f t="shared" si="300"/>
        <v>40293</v>
      </c>
      <c r="V290" s="13"/>
      <c r="W290" s="76">
        <v>61880</v>
      </c>
      <c r="X290" s="76">
        <v>31518.34</v>
      </c>
      <c r="Y290" s="10"/>
      <c r="Z290" s="54">
        <v>61880</v>
      </c>
      <c r="AA290" s="55">
        <v>31518.34</v>
      </c>
      <c r="AB290" s="56">
        <f t="shared" si="291"/>
        <v>44685</v>
      </c>
      <c r="AC290" s="57">
        <f t="shared" si="292"/>
        <v>39270</v>
      </c>
      <c r="AD290" s="58">
        <f t="shared" si="293"/>
        <v>42355</v>
      </c>
      <c r="AE290" s="59">
        <f t="shared" si="294"/>
        <v>40293.17069922619</v>
      </c>
      <c r="AF290" s="60">
        <f t="shared" si="295"/>
        <v>29750</v>
      </c>
      <c r="AG290" s="61">
        <f t="shared" si="296"/>
        <v>18255.61</v>
      </c>
      <c r="AH290" s="62">
        <f t="shared" si="297"/>
        <v>0.41</v>
      </c>
      <c r="AI290" s="63" t="str">
        <f t="shared" si="298"/>
        <v>MEDIA ARMONICA</v>
      </c>
      <c r="AJ290" s="72"/>
    </row>
    <row r="291" spans="2:36" ht="18" customHeight="1">
      <c r="B291" s="365"/>
      <c r="C291" s="368"/>
      <c r="D291" s="362"/>
      <c r="E291" s="321">
        <v>209</v>
      </c>
      <c r="F291" s="238" t="s">
        <v>504</v>
      </c>
      <c r="G291" s="13"/>
      <c r="H291" s="13"/>
      <c r="I291" s="13"/>
      <c r="J291" s="239">
        <v>209</v>
      </c>
      <c r="K291" s="240" t="s">
        <v>505</v>
      </c>
      <c r="L291" s="241" t="s">
        <v>504</v>
      </c>
      <c r="M291" s="241">
        <v>164220</v>
      </c>
      <c r="N291" s="243">
        <v>51000</v>
      </c>
      <c r="O291" s="244">
        <f t="shared" si="285"/>
        <v>9690</v>
      </c>
      <c r="P291" s="245">
        <f t="shared" si="286"/>
        <v>60690</v>
      </c>
      <c r="Q291" s="241">
        <v>39270</v>
      </c>
      <c r="R291" s="242">
        <f t="shared" si="287"/>
        <v>64098.387999999999</v>
      </c>
      <c r="S291" s="246">
        <f t="shared" si="288"/>
        <v>54686</v>
      </c>
      <c r="T291" s="53">
        <f t="shared" si="289"/>
        <v>52134.991491898516</v>
      </c>
      <c r="U291" s="52">
        <f t="shared" si="300"/>
        <v>52135</v>
      </c>
      <c r="V291" s="13"/>
      <c r="W291" s="76">
        <v>60988</v>
      </c>
      <c r="X291" s="76">
        <v>31162.53</v>
      </c>
      <c r="Y291" s="10"/>
      <c r="Z291" s="54">
        <v>60988</v>
      </c>
      <c r="AA291" s="55">
        <v>31162.53</v>
      </c>
      <c r="AB291" s="56">
        <f t="shared" si="291"/>
        <v>54686</v>
      </c>
      <c r="AC291" s="57">
        <f t="shared" si="292"/>
        <v>60690</v>
      </c>
      <c r="AD291" s="58">
        <f t="shared" si="293"/>
        <v>53457</v>
      </c>
      <c r="AE291" s="59">
        <f t="shared" si="294"/>
        <v>52134.991491898516</v>
      </c>
      <c r="AF291" s="60">
        <f t="shared" si="295"/>
        <v>39270</v>
      </c>
      <c r="AG291" s="61">
        <f t="shared" si="296"/>
        <v>13459.09</v>
      </c>
      <c r="AH291" s="62">
        <f t="shared" si="297"/>
        <v>0.25</v>
      </c>
      <c r="AI291" s="63" t="str">
        <f t="shared" si="298"/>
        <v>MEDIA ARMONICA</v>
      </c>
      <c r="AJ291" s="72"/>
    </row>
    <row r="292" spans="2:36" ht="18" customHeight="1">
      <c r="B292" s="365"/>
      <c r="C292" s="368"/>
      <c r="D292" s="362"/>
      <c r="E292" s="321">
        <v>210</v>
      </c>
      <c r="F292" s="238" t="s">
        <v>506</v>
      </c>
      <c r="G292" s="13"/>
      <c r="H292" s="13"/>
      <c r="I292" s="13"/>
      <c r="J292" s="239">
        <v>210</v>
      </c>
      <c r="K292" s="240" t="s">
        <v>507</v>
      </c>
      <c r="L292" s="241" t="s">
        <v>506</v>
      </c>
      <c r="M292" s="241">
        <v>7735</v>
      </c>
      <c r="N292" s="243">
        <v>65000</v>
      </c>
      <c r="O292" s="244">
        <f t="shared" si="285"/>
        <v>12350</v>
      </c>
      <c r="P292" s="245">
        <f t="shared" si="286"/>
        <v>77350</v>
      </c>
      <c r="Q292" s="241">
        <v>39270</v>
      </c>
      <c r="R292" s="242">
        <f t="shared" si="287"/>
        <v>45775.254000000001</v>
      </c>
      <c r="S292" s="246">
        <f t="shared" si="288"/>
        <v>54132</v>
      </c>
      <c r="T292" s="53">
        <f t="shared" si="289"/>
        <v>49801.752380177561</v>
      </c>
      <c r="U292" s="52">
        <f t="shared" si="300"/>
        <v>49802</v>
      </c>
      <c r="V292" s="13"/>
      <c r="W292" s="76">
        <v>43554</v>
      </c>
      <c r="X292" s="76">
        <v>22147.09</v>
      </c>
      <c r="Y292" s="10"/>
      <c r="Z292" s="54">
        <v>43554</v>
      </c>
      <c r="AA292" s="55">
        <v>22147.09</v>
      </c>
      <c r="AB292" s="56">
        <f t="shared" si="291"/>
        <v>54132</v>
      </c>
      <c r="AC292" s="57">
        <f t="shared" si="292"/>
        <v>45775</v>
      </c>
      <c r="AD292" s="58">
        <f t="shared" si="293"/>
        <v>51806</v>
      </c>
      <c r="AE292" s="59">
        <f t="shared" si="294"/>
        <v>49801.752380177561</v>
      </c>
      <c r="AF292" s="60">
        <f t="shared" si="295"/>
        <v>39270</v>
      </c>
      <c r="AG292" s="61">
        <f t="shared" si="296"/>
        <v>20368.97</v>
      </c>
      <c r="AH292" s="62">
        <f t="shared" si="297"/>
        <v>0.38</v>
      </c>
      <c r="AI292" s="63" t="str">
        <f t="shared" si="298"/>
        <v>MEDIA ARMONICA</v>
      </c>
    </row>
    <row r="293" spans="2:36" ht="18" customHeight="1">
      <c r="B293" s="365"/>
      <c r="C293" s="368"/>
      <c r="D293" s="362"/>
      <c r="E293" s="321">
        <v>211</v>
      </c>
      <c r="F293" s="238" t="s">
        <v>508</v>
      </c>
      <c r="G293" s="13"/>
      <c r="H293" s="13"/>
      <c r="I293" s="13"/>
      <c r="J293" s="239">
        <v>211</v>
      </c>
      <c r="K293" s="240" t="s">
        <v>509</v>
      </c>
      <c r="L293" s="241" t="s">
        <v>508</v>
      </c>
      <c r="M293" s="242">
        <v>44625</v>
      </c>
      <c r="N293" s="243">
        <v>45000</v>
      </c>
      <c r="O293" s="244">
        <f t="shared" si="285"/>
        <v>8550</v>
      </c>
      <c r="P293" s="245">
        <f t="shared" si="286"/>
        <v>53550</v>
      </c>
      <c r="Q293" s="242">
        <v>49087.5</v>
      </c>
      <c r="R293" s="242">
        <f t="shared" si="287"/>
        <v>65349.078000000001</v>
      </c>
      <c r="S293" s="246">
        <f t="shared" si="288"/>
        <v>55996</v>
      </c>
      <c r="T293" s="53">
        <f t="shared" si="289"/>
        <v>55199.46166410976</v>
      </c>
      <c r="U293" s="52">
        <f t="shared" si="300"/>
        <v>55199</v>
      </c>
      <c r="V293" s="13"/>
      <c r="W293" s="76">
        <v>230622</v>
      </c>
      <c r="X293" s="76">
        <v>31456.46</v>
      </c>
      <c r="Y293" s="10"/>
      <c r="Z293" s="54">
        <v>62178</v>
      </c>
      <c r="AA293" s="55">
        <v>31456.46</v>
      </c>
      <c r="AB293" s="56">
        <f t="shared" si="291"/>
        <v>55996</v>
      </c>
      <c r="AC293" s="57">
        <f t="shared" si="292"/>
        <v>53550</v>
      </c>
      <c r="AD293" s="58">
        <f t="shared" si="293"/>
        <v>55589</v>
      </c>
      <c r="AE293" s="59">
        <f t="shared" si="294"/>
        <v>55199.46166410976</v>
      </c>
      <c r="AF293" s="60">
        <f t="shared" si="295"/>
        <v>49088</v>
      </c>
      <c r="AG293" s="61">
        <f t="shared" si="296"/>
        <v>8402.09</v>
      </c>
      <c r="AH293" s="62">
        <f t="shared" si="297"/>
        <v>0.15</v>
      </c>
      <c r="AI293" s="63" t="str">
        <f t="shared" si="298"/>
        <v>MEDIA ARMONICA</v>
      </c>
    </row>
    <row r="294" spans="2:36" ht="18" customHeight="1">
      <c r="B294" s="365"/>
      <c r="C294" s="368"/>
      <c r="D294" s="362"/>
      <c r="E294" s="321">
        <v>212</v>
      </c>
      <c r="F294" s="238" t="s">
        <v>510</v>
      </c>
      <c r="G294" s="13"/>
      <c r="H294" s="13"/>
      <c r="I294" s="13"/>
      <c r="J294" s="239">
        <v>212</v>
      </c>
      <c r="K294" s="240" t="s">
        <v>511</v>
      </c>
      <c r="L294" s="241" t="s">
        <v>510</v>
      </c>
      <c r="M294" s="242">
        <v>53550</v>
      </c>
      <c r="N294" s="243">
        <v>45000</v>
      </c>
      <c r="O294" s="244">
        <f t="shared" si="285"/>
        <v>8550</v>
      </c>
      <c r="P294" s="245">
        <f t="shared" si="286"/>
        <v>53550</v>
      </c>
      <c r="Q294" s="242">
        <v>51051</v>
      </c>
      <c r="R294" s="242">
        <f t="shared" si="287"/>
        <v>63473.042999999998</v>
      </c>
      <c r="S294" s="246">
        <f t="shared" si="288"/>
        <v>56025</v>
      </c>
      <c r="T294" s="53">
        <f t="shared" si="289"/>
        <v>55537.957337357519</v>
      </c>
      <c r="U294" s="52">
        <f t="shared" si="300"/>
        <v>55538</v>
      </c>
      <c r="V294" s="13"/>
      <c r="W294" s="76">
        <v>60393</v>
      </c>
      <c r="X294" s="76">
        <v>30726.99</v>
      </c>
      <c r="Y294" s="10"/>
      <c r="Z294" s="54">
        <v>60393</v>
      </c>
      <c r="AA294" s="55">
        <v>30726.989999999998</v>
      </c>
      <c r="AB294" s="56">
        <f t="shared" si="291"/>
        <v>56025</v>
      </c>
      <c r="AC294" s="57">
        <f t="shared" si="292"/>
        <v>53550</v>
      </c>
      <c r="AD294" s="58">
        <f t="shared" si="293"/>
        <v>55776</v>
      </c>
      <c r="AE294" s="59">
        <f t="shared" si="294"/>
        <v>55537.957337357519</v>
      </c>
      <c r="AF294" s="60">
        <f t="shared" si="295"/>
        <v>51051</v>
      </c>
      <c r="AG294" s="61">
        <f t="shared" si="296"/>
        <v>6570.37</v>
      </c>
      <c r="AH294" s="62">
        <f t="shared" si="297"/>
        <v>0.12</v>
      </c>
      <c r="AI294" s="63" t="str">
        <f t="shared" si="298"/>
        <v>MEDIA ARMONICA</v>
      </c>
    </row>
    <row r="295" spans="2:36" ht="18" customHeight="1">
      <c r="B295" s="365"/>
      <c r="C295" s="368"/>
      <c r="D295" s="362"/>
      <c r="E295" s="321">
        <v>213</v>
      </c>
      <c r="F295" s="238" t="s">
        <v>512</v>
      </c>
      <c r="G295" s="13"/>
      <c r="H295" s="13"/>
      <c r="I295" s="13"/>
      <c r="J295" s="239">
        <v>213</v>
      </c>
      <c r="K295" s="240" t="s">
        <v>513</v>
      </c>
      <c r="L295" s="241" t="s">
        <v>512</v>
      </c>
      <c r="M295" s="242">
        <v>53550</v>
      </c>
      <c r="N295" s="243">
        <v>45000</v>
      </c>
      <c r="O295" s="244">
        <f t="shared" si="285"/>
        <v>8550</v>
      </c>
      <c r="P295" s="245">
        <f t="shared" si="286"/>
        <v>53550</v>
      </c>
      <c r="Q295" s="242">
        <v>37306.5</v>
      </c>
      <c r="R295" s="242">
        <f t="shared" si="287"/>
        <v>64410.535000000003</v>
      </c>
      <c r="S295" s="246">
        <f t="shared" si="288"/>
        <v>51756</v>
      </c>
      <c r="T295" s="53">
        <f t="shared" si="289"/>
        <v>49176.678118943339</v>
      </c>
      <c r="U295" s="52">
        <f t="shared" si="300"/>
        <v>49177</v>
      </c>
      <c r="V295" s="13"/>
      <c r="W295" s="76">
        <v>61285</v>
      </c>
      <c r="X295" s="76">
        <v>31139.919999999998</v>
      </c>
      <c r="Y295" s="10"/>
      <c r="Z295" s="54">
        <v>61285</v>
      </c>
      <c r="AA295" s="55">
        <v>31139.919999999998</v>
      </c>
      <c r="AB295" s="56">
        <f t="shared" si="291"/>
        <v>51756</v>
      </c>
      <c r="AC295" s="57">
        <f t="shared" si="292"/>
        <v>53550</v>
      </c>
      <c r="AD295" s="58">
        <f t="shared" si="293"/>
        <v>50486</v>
      </c>
      <c r="AE295" s="59">
        <f t="shared" si="294"/>
        <v>49176.678118943339</v>
      </c>
      <c r="AF295" s="60">
        <f t="shared" si="295"/>
        <v>37307</v>
      </c>
      <c r="AG295" s="61">
        <f t="shared" si="296"/>
        <v>13640.82</v>
      </c>
      <c r="AH295" s="62">
        <f t="shared" si="297"/>
        <v>0.26</v>
      </c>
      <c r="AI295" s="63" t="str">
        <f t="shared" si="298"/>
        <v>MEDIA ARMONICA</v>
      </c>
    </row>
    <row r="296" spans="2:36" ht="18" customHeight="1">
      <c r="B296" s="365"/>
      <c r="C296" s="368"/>
      <c r="D296" s="362"/>
      <c r="E296" s="321">
        <v>214</v>
      </c>
      <c r="F296" s="238" t="s">
        <v>514</v>
      </c>
      <c r="G296" s="13"/>
      <c r="H296" s="13"/>
      <c r="I296" s="13"/>
      <c r="J296" s="239">
        <v>214</v>
      </c>
      <c r="K296" s="240" t="s">
        <v>515</v>
      </c>
      <c r="L296" s="241" t="s">
        <v>514</v>
      </c>
      <c r="M296" s="242">
        <v>80325</v>
      </c>
      <c r="N296" s="243">
        <v>65000</v>
      </c>
      <c r="O296" s="244">
        <f t="shared" si="285"/>
        <v>12350</v>
      </c>
      <c r="P296" s="245">
        <f t="shared" si="286"/>
        <v>77350</v>
      </c>
      <c r="Q296" s="242">
        <v>82467</v>
      </c>
      <c r="R296" s="242">
        <f t="shared" si="287"/>
        <v>65349.078000000001</v>
      </c>
      <c r="S296" s="246">
        <f t="shared" si="288"/>
        <v>75055</v>
      </c>
      <c r="T296" s="53">
        <f t="shared" si="289"/>
        <v>74337.015133433742</v>
      </c>
      <c r="U296" s="52">
        <f t="shared" si="300"/>
        <v>74337</v>
      </c>
      <c r="V296" s="13"/>
      <c r="W296" s="76">
        <v>62178</v>
      </c>
      <c r="X296" s="76">
        <v>31642.1</v>
      </c>
      <c r="Y296" s="10"/>
      <c r="Z296" s="54">
        <v>62178</v>
      </c>
      <c r="AA296" s="55">
        <v>31642.1</v>
      </c>
      <c r="AB296" s="56">
        <f t="shared" si="291"/>
        <v>75055</v>
      </c>
      <c r="AC296" s="57">
        <f t="shared" si="292"/>
        <v>77350</v>
      </c>
      <c r="AD296" s="58">
        <f t="shared" si="293"/>
        <v>74701</v>
      </c>
      <c r="AE296" s="59">
        <f t="shared" si="294"/>
        <v>74337.015133433742</v>
      </c>
      <c r="AF296" s="60">
        <f t="shared" si="295"/>
        <v>65349</v>
      </c>
      <c r="AG296" s="61">
        <f t="shared" si="296"/>
        <v>8786.6299999999992</v>
      </c>
      <c r="AH296" s="62">
        <f t="shared" si="297"/>
        <v>0.12</v>
      </c>
      <c r="AI296" s="63" t="str">
        <f t="shared" si="298"/>
        <v>MEDIA ARMONICA</v>
      </c>
    </row>
    <row r="297" spans="2:36" ht="18" customHeight="1">
      <c r="B297" s="365"/>
      <c r="C297" s="368"/>
      <c r="D297" s="362"/>
      <c r="E297" s="321">
        <v>215</v>
      </c>
      <c r="F297" s="238" t="s">
        <v>516</v>
      </c>
      <c r="G297" s="13"/>
      <c r="H297" s="13"/>
      <c r="I297" s="13"/>
      <c r="J297" s="239">
        <v>215</v>
      </c>
      <c r="K297" s="240" t="s">
        <v>517</v>
      </c>
      <c r="L297" s="241" t="s">
        <v>516</v>
      </c>
      <c r="M297" s="241">
        <v>17850</v>
      </c>
      <c r="N297" s="243">
        <v>35000</v>
      </c>
      <c r="O297" s="244">
        <f t="shared" si="285"/>
        <v>6650</v>
      </c>
      <c r="P297" s="245">
        <f t="shared" si="286"/>
        <v>41650</v>
      </c>
      <c r="Q297" s="241">
        <v>19635</v>
      </c>
      <c r="R297" s="242">
        <f t="shared" si="287"/>
        <v>44649.633000000002</v>
      </c>
      <c r="S297" s="246">
        <f t="shared" si="288"/>
        <v>35312</v>
      </c>
      <c r="T297" s="53">
        <f t="shared" si="289"/>
        <v>30821.178776229441</v>
      </c>
      <c r="U297" s="52">
        <f t="shared" si="300"/>
        <v>30821</v>
      </c>
      <c r="V297" s="13"/>
      <c r="W297" s="13"/>
      <c r="X297" s="13"/>
      <c r="Y297" s="10"/>
      <c r="Z297" s="54">
        <v>42483</v>
      </c>
      <c r="AA297" s="55">
        <v>21311.71</v>
      </c>
      <c r="AB297" s="56">
        <f t="shared" si="291"/>
        <v>35312</v>
      </c>
      <c r="AC297" s="57">
        <f t="shared" si="292"/>
        <v>41650</v>
      </c>
      <c r="AD297" s="58">
        <f t="shared" si="293"/>
        <v>33176</v>
      </c>
      <c r="AE297" s="59">
        <f t="shared" si="294"/>
        <v>30821.178776229441</v>
      </c>
      <c r="AF297" s="60">
        <f t="shared" si="295"/>
        <v>19635</v>
      </c>
      <c r="AG297" s="61">
        <f t="shared" si="296"/>
        <v>13658.88</v>
      </c>
      <c r="AH297" s="62">
        <f t="shared" si="297"/>
        <v>0.39</v>
      </c>
      <c r="AI297" s="63" t="str">
        <f t="shared" si="298"/>
        <v>MEDIA ARMONICA</v>
      </c>
    </row>
    <row r="298" spans="2:36" ht="18" customHeight="1">
      <c r="B298" s="365"/>
      <c r="C298" s="368"/>
      <c r="D298" s="362"/>
      <c r="E298" s="321">
        <v>216</v>
      </c>
      <c r="F298" s="238" t="s">
        <v>518</v>
      </c>
      <c r="G298" s="13"/>
      <c r="H298" s="13"/>
      <c r="I298" s="13"/>
      <c r="J298" s="239">
        <v>216</v>
      </c>
      <c r="K298" s="240" t="s">
        <v>519</v>
      </c>
      <c r="L298" s="241" t="s">
        <v>518</v>
      </c>
      <c r="M298" s="241">
        <v>17850</v>
      </c>
      <c r="N298" s="243">
        <v>45000</v>
      </c>
      <c r="O298" s="244">
        <f t="shared" si="285"/>
        <v>8550</v>
      </c>
      <c r="P298" s="245">
        <f t="shared" si="286"/>
        <v>53550</v>
      </c>
      <c r="Q298" s="241">
        <v>11781</v>
      </c>
      <c r="R298" s="242">
        <f t="shared" si="287"/>
        <v>45087.9</v>
      </c>
      <c r="S298" s="248">
        <f t="shared" si="288"/>
        <v>36806</v>
      </c>
      <c r="T298" s="52">
        <f t="shared" si="289"/>
        <v>23859.615067251812</v>
      </c>
      <c r="U298" s="52">
        <f>ROUND(S298,0)</f>
        <v>36806</v>
      </c>
      <c r="V298" s="13"/>
      <c r="W298" s="13"/>
      <c r="X298" s="13"/>
      <c r="Y298" s="10"/>
      <c r="Z298" s="54">
        <v>42900</v>
      </c>
      <c r="AA298" s="55">
        <v>21925.75</v>
      </c>
      <c r="AB298" s="56">
        <f t="shared" si="291"/>
        <v>36806</v>
      </c>
      <c r="AC298" s="57">
        <f t="shared" si="292"/>
        <v>45088</v>
      </c>
      <c r="AD298" s="58">
        <f t="shared" si="293"/>
        <v>30526</v>
      </c>
      <c r="AE298" s="59">
        <f t="shared" si="294"/>
        <v>23859.615067251812</v>
      </c>
      <c r="AF298" s="60">
        <f t="shared" si="295"/>
        <v>11781</v>
      </c>
      <c r="AG298" s="61">
        <f t="shared" si="296"/>
        <v>22081.69</v>
      </c>
      <c r="AH298" s="62">
        <f t="shared" si="297"/>
        <v>0.6</v>
      </c>
      <c r="AI298" s="63" t="str">
        <f t="shared" si="298"/>
        <v xml:space="preserve">PROMEDIO  </v>
      </c>
    </row>
    <row r="299" spans="2:36" ht="18" customHeight="1">
      <c r="B299" s="365"/>
      <c r="C299" s="368"/>
      <c r="D299" s="362"/>
      <c r="E299" s="321">
        <v>217</v>
      </c>
      <c r="F299" s="238" t="s">
        <v>520</v>
      </c>
      <c r="G299" s="13"/>
      <c r="H299" s="13"/>
      <c r="I299" s="13"/>
      <c r="J299" s="239">
        <v>217</v>
      </c>
      <c r="K299" s="240" t="s">
        <v>521</v>
      </c>
      <c r="L299" s="241" t="s">
        <v>520</v>
      </c>
      <c r="M299" s="241">
        <v>17850</v>
      </c>
      <c r="N299" s="243">
        <v>45000</v>
      </c>
      <c r="O299" s="244">
        <f t="shared" si="285"/>
        <v>8550</v>
      </c>
      <c r="P299" s="245">
        <f t="shared" si="286"/>
        <v>53550</v>
      </c>
      <c r="Q299" s="241">
        <v>8835.75</v>
      </c>
      <c r="R299" s="242">
        <f t="shared" si="287"/>
        <v>45525.116000000002</v>
      </c>
      <c r="S299" s="248">
        <f t="shared" si="288"/>
        <v>35970</v>
      </c>
      <c r="T299" s="52">
        <f t="shared" si="289"/>
        <v>19503.744528231935</v>
      </c>
      <c r="U299" s="52">
        <f t="shared" ref="U299:U300" si="308">ROUND(S299,0)</f>
        <v>35970</v>
      </c>
      <c r="V299" s="13"/>
      <c r="W299" s="13"/>
      <c r="X299" s="13"/>
      <c r="Y299" s="10"/>
      <c r="Z299" s="54">
        <v>43316</v>
      </c>
      <c r="AA299" s="55">
        <v>21945.98</v>
      </c>
      <c r="AB299" s="56">
        <f t="shared" si="291"/>
        <v>35970</v>
      </c>
      <c r="AC299" s="57">
        <f t="shared" si="292"/>
        <v>45525</v>
      </c>
      <c r="AD299" s="58">
        <f t="shared" si="293"/>
        <v>27824</v>
      </c>
      <c r="AE299" s="59">
        <f t="shared" si="294"/>
        <v>19503.744528231935</v>
      </c>
      <c r="AF299" s="60">
        <f t="shared" si="295"/>
        <v>8836</v>
      </c>
      <c r="AG299" s="61">
        <f t="shared" si="296"/>
        <v>23839.3</v>
      </c>
      <c r="AH299" s="62">
        <f t="shared" si="297"/>
        <v>0.66</v>
      </c>
      <c r="AI299" s="63" t="str">
        <f t="shared" si="298"/>
        <v xml:space="preserve">PROMEDIO  </v>
      </c>
    </row>
    <row r="300" spans="2:36" ht="18" customHeight="1">
      <c r="B300" s="365"/>
      <c r="C300" s="368"/>
      <c r="D300" s="362"/>
      <c r="E300" s="321">
        <v>218</v>
      </c>
      <c r="F300" s="238" t="s">
        <v>522</v>
      </c>
      <c r="G300" s="13"/>
      <c r="H300" s="13"/>
      <c r="I300" s="13"/>
      <c r="J300" s="239">
        <v>218</v>
      </c>
      <c r="K300" s="240" t="s">
        <v>523</v>
      </c>
      <c r="L300" s="241" t="s">
        <v>522</v>
      </c>
      <c r="M300" s="241">
        <v>17850</v>
      </c>
      <c r="N300" s="243">
        <v>45000</v>
      </c>
      <c r="O300" s="244">
        <f t="shared" si="285"/>
        <v>8550</v>
      </c>
      <c r="P300" s="245">
        <f t="shared" si="286"/>
        <v>53550</v>
      </c>
      <c r="Q300" s="241">
        <v>7854</v>
      </c>
      <c r="R300" s="242">
        <f t="shared" si="287"/>
        <v>44649.633000000002</v>
      </c>
      <c r="S300" s="248">
        <f t="shared" si="288"/>
        <v>35351</v>
      </c>
      <c r="T300" s="52">
        <f t="shared" si="289"/>
        <v>17815.319938829274</v>
      </c>
      <c r="U300" s="52">
        <f t="shared" si="308"/>
        <v>35351</v>
      </c>
      <c r="V300" s="13"/>
      <c r="W300" s="13"/>
      <c r="X300" s="13"/>
      <c r="Y300" s="10"/>
      <c r="Z300" s="54">
        <v>42483</v>
      </c>
      <c r="AA300" s="55">
        <v>21503.3</v>
      </c>
      <c r="AB300" s="56">
        <f t="shared" si="291"/>
        <v>35351</v>
      </c>
      <c r="AC300" s="57">
        <f t="shared" si="292"/>
        <v>44650</v>
      </c>
      <c r="AD300" s="58">
        <f t="shared" si="293"/>
        <v>26580</v>
      </c>
      <c r="AE300" s="59">
        <f t="shared" si="294"/>
        <v>17815.319938829274</v>
      </c>
      <c r="AF300" s="60">
        <f t="shared" si="295"/>
        <v>7854</v>
      </c>
      <c r="AG300" s="61">
        <f t="shared" si="296"/>
        <v>24225.54</v>
      </c>
      <c r="AH300" s="62">
        <f t="shared" si="297"/>
        <v>0.69</v>
      </c>
      <c r="AI300" s="63" t="str">
        <f t="shared" si="298"/>
        <v xml:space="preserve">PROMEDIO  </v>
      </c>
    </row>
    <row r="301" spans="2:36" ht="18" customHeight="1">
      <c r="B301" s="365"/>
      <c r="C301" s="368"/>
      <c r="D301" s="362"/>
      <c r="E301" s="321">
        <v>219</v>
      </c>
      <c r="F301" s="238" t="s">
        <v>524</v>
      </c>
      <c r="G301" s="13"/>
      <c r="H301" s="13"/>
      <c r="I301" s="13"/>
      <c r="J301" s="239">
        <v>219</v>
      </c>
      <c r="K301" s="240" t="s">
        <v>525</v>
      </c>
      <c r="L301" s="241" t="s">
        <v>524</v>
      </c>
      <c r="M301" s="241">
        <v>4736795</v>
      </c>
      <c r="N301" s="243">
        <v>4664000</v>
      </c>
      <c r="O301" s="244">
        <f t="shared" si="285"/>
        <v>886160</v>
      </c>
      <c r="P301" s="245">
        <f t="shared" si="286"/>
        <v>5550160</v>
      </c>
      <c r="Q301" s="241">
        <v>5058690</v>
      </c>
      <c r="R301" s="242">
        <f>(Z301*5.1%)+Z301</f>
        <v>9144044.7280000001</v>
      </c>
      <c r="S301" s="246">
        <f t="shared" si="288"/>
        <v>6584298</v>
      </c>
      <c r="T301" s="53">
        <f t="shared" si="289"/>
        <v>6157440.617997271</v>
      </c>
      <c r="U301" s="52">
        <f t="shared" ref="U301:U302" si="309">ROUND(T301,0)</f>
        <v>6157441</v>
      </c>
      <c r="V301" s="47">
        <f>(AC301*5.1%)+AC301</f>
        <v>5833218.1600000001</v>
      </c>
      <c r="W301" s="13"/>
      <c r="X301" s="13"/>
      <c r="Y301" s="10"/>
      <c r="Z301" s="54">
        <v>8700328</v>
      </c>
      <c r="AA301" s="55">
        <v>4381706.1399999997</v>
      </c>
      <c r="AB301" s="56">
        <f t="shared" si="291"/>
        <v>6584298</v>
      </c>
      <c r="AC301" s="57">
        <f t="shared" si="292"/>
        <v>5550160</v>
      </c>
      <c r="AD301" s="58">
        <f t="shared" si="293"/>
        <v>6355660</v>
      </c>
      <c r="AE301" s="59">
        <f t="shared" si="294"/>
        <v>6157440.617997271</v>
      </c>
      <c r="AF301" s="60">
        <f t="shared" si="295"/>
        <v>5058690</v>
      </c>
      <c r="AG301" s="61">
        <f t="shared" si="296"/>
        <v>2230383.88</v>
      </c>
      <c r="AH301" s="62">
        <f t="shared" si="297"/>
        <v>0.34</v>
      </c>
      <c r="AI301" s="63" t="str">
        <f t="shared" si="298"/>
        <v>MEDIA ARMONICA</v>
      </c>
      <c r="AJ301" t="e">
        <f>(#REF!*5.1%)+#REF!</f>
        <v>#REF!</v>
      </c>
    </row>
    <row r="302" spans="2:36" ht="18" customHeight="1">
      <c r="B302" s="365"/>
      <c r="C302" s="368"/>
      <c r="D302" s="362"/>
      <c r="E302" s="321">
        <v>220</v>
      </c>
      <c r="F302" s="238" t="s">
        <v>526</v>
      </c>
      <c r="G302" s="13"/>
      <c r="H302" s="13"/>
      <c r="I302" s="13"/>
      <c r="J302" s="239">
        <v>220</v>
      </c>
      <c r="K302" s="240" t="s">
        <v>527</v>
      </c>
      <c r="L302" s="241" t="s">
        <v>526</v>
      </c>
      <c r="M302" s="241">
        <v>217056</v>
      </c>
      <c r="N302" s="243">
        <v>231000</v>
      </c>
      <c r="O302" s="244">
        <f t="shared" si="285"/>
        <v>43890</v>
      </c>
      <c r="P302" s="245">
        <f t="shared" si="286"/>
        <v>274890</v>
      </c>
      <c r="Q302" s="241">
        <v>185640</v>
      </c>
      <c r="R302" s="241"/>
      <c r="S302" s="246">
        <f t="shared" si="288"/>
        <v>230265</v>
      </c>
      <c r="T302" s="53">
        <f t="shared" si="289"/>
        <v>221616.74418604653</v>
      </c>
      <c r="U302" s="52">
        <f t="shared" si="309"/>
        <v>221617</v>
      </c>
      <c r="V302" s="13"/>
      <c r="W302" s="13"/>
      <c r="X302" s="13"/>
      <c r="Y302" s="10"/>
      <c r="Z302" s="69"/>
      <c r="AA302" s="10"/>
      <c r="AB302" s="56">
        <f t="shared" ref="AB302" si="310">+ROUND(AVERAGE(P302,Q302),0)</f>
        <v>230265</v>
      </c>
      <c r="AC302" s="57">
        <f t="shared" ref="AC302" si="311">+ROUND(MEDIAN(P302,Q302),0)</f>
        <v>230265</v>
      </c>
      <c r="AD302" s="58">
        <f t="shared" ref="AD302" si="312">+ROUND(GEOMEAN(P302,Q302),0)</f>
        <v>225899</v>
      </c>
      <c r="AE302" s="59">
        <f t="shared" ref="AE302" si="313">HARMEAN(P302,Q302)</f>
        <v>221616.74418604653</v>
      </c>
      <c r="AF302" s="60">
        <f t="shared" ref="AF302" si="314">+ROUND(MIN(P302,Q302),0)</f>
        <v>185640</v>
      </c>
      <c r="AG302" s="61">
        <f t="shared" ref="AG302" si="315">+ROUND(_xlfn.STDEV.S(P302,Q302),2)</f>
        <v>63109.279999999999</v>
      </c>
      <c r="AH302" s="62">
        <f t="shared" si="297"/>
        <v>0.27</v>
      </c>
      <c r="AI302" s="78" t="str">
        <f t="shared" si="298"/>
        <v>MEDIA ARMONICA</v>
      </c>
    </row>
    <row r="303" spans="2:36" ht="18" customHeight="1">
      <c r="B303" s="365"/>
      <c r="C303" s="368"/>
      <c r="D303" s="362"/>
      <c r="E303" s="321">
        <v>221</v>
      </c>
      <c r="F303" s="238" t="s">
        <v>528</v>
      </c>
      <c r="G303" s="13"/>
      <c r="H303" s="13"/>
      <c r="I303" s="13"/>
      <c r="J303" s="239">
        <v>221</v>
      </c>
      <c r="K303" s="240" t="s">
        <v>529</v>
      </c>
      <c r="L303" s="241" t="s">
        <v>528</v>
      </c>
      <c r="M303" s="241">
        <v>271320</v>
      </c>
      <c r="N303" s="243">
        <v>286000</v>
      </c>
      <c r="O303" s="244">
        <f t="shared" si="285"/>
        <v>54340</v>
      </c>
      <c r="P303" s="245">
        <f t="shared" si="286"/>
        <v>340340</v>
      </c>
      <c r="Q303" s="241">
        <v>241332</v>
      </c>
      <c r="R303" s="242">
        <f t="shared" si="287"/>
        <v>27953.447</v>
      </c>
      <c r="S303" s="248">
        <f t="shared" si="288"/>
        <v>203208</v>
      </c>
      <c r="T303" s="52">
        <f t="shared" si="289"/>
        <v>70002.404175869509</v>
      </c>
      <c r="U303" s="52">
        <f t="shared" ref="U303:U306" si="316">ROUND(S303,0)</f>
        <v>203208</v>
      </c>
      <c r="V303" s="13"/>
      <c r="W303" s="13"/>
      <c r="X303" s="13"/>
      <c r="Y303" s="10"/>
      <c r="Z303" s="54">
        <v>26597</v>
      </c>
      <c r="AA303" s="55">
        <v>13517.21</v>
      </c>
      <c r="AB303" s="56">
        <f t="shared" si="291"/>
        <v>203208</v>
      </c>
      <c r="AC303" s="57">
        <f t="shared" si="292"/>
        <v>241332</v>
      </c>
      <c r="AD303" s="58">
        <f t="shared" si="293"/>
        <v>131923</v>
      </c>
      <c r="AE303" s="59">
        <f t="shared" si="294"/>
        <v>70002.404175869509</v>
      </c>
      <c r="AF303" s="60">
        <f t="shared" si="295"/>
        <v>27953</v>
      </c>
      <c r="AG303" s="61">
        <f t="shared" si="296"/>
        <v>159644.57999999999</v>
      </c>
      <c r="AH303" s="62">
        <f t="shared" si="297"/>
        <v>0.79</v>
      </c>
      <c r="AI303" s="63" t="str">
        <f t="shared" si="298"/>
        <v xml:space="preserve">PROMEDIO  </v>
      </c>
    </row>
    <row r="304" spans="2:36" ht="18" customHeight="1">
      <c r="B304" s="365"/>
      <c r="C304" s="368"/>
      <c r="D304" s="362"/>
      <c r="E304" s="321">
        <v>222</v>
      </c>
      <c r="F304" s="238" t="s">
        <v>530</v>
      </c>
      <c r="G304" s="13"/>
      <c r="H304" s="13"/>
      <c r="I304" s="13"/>
      <c r="J304" s="239">
        <v>222</v>
      </c>
      <c r="K304" s="240" t="s">
        <v>531</v>
      </c>
      <c r="L304" s="241" t="s">
        <v>530</v>
      </c>
      <c r="M304" s="241">
        <v>217056</v>
      </c>
      <c r="N304" s="243">
        <v>231000</v>
      </c>
      <c r="O304" s="244">
        <f t="shared" si="285"/>
        <v>43890</v>
      </c>
      <c r="P304" s="245">
        <f t="shared" si="286"/>
        <v>274890</v>
      </c>
      <c r="Q304" s="241">
        <v>185640</v>
      </c>
      <c r="R304" s="242">
        <f t="shared" si="287"/>
        <v>27077.964</v>
      </c>
      <c r="S304" s="248">
        <f t="shared" si="288"/>
        <v>162536</v>
      </c>
      <c r="T304" s="52">
        <f t="shared" si="289"/>
        <v>65281.271417842217</v>
      </c>
      <c r="U304" s="52">
        <f t="shared" si="316"/>
        <v>162536</v>
      </c>
      <c r="V304" s="13"/>
      <c r="W304" s="13"/>
      <c r="X304" s="13"/>
      <c r="Y304" s="10"/>
      <c r="Z304" s="54">
        <v>25764</v>
      </c>
      <c r="AA304" s="55">
        <v>12987.66</v>
      </c>
      <c r="AB304" s="56">
        <f t="shared" si="291"/>
        <v>162536</v>
      </c>
      <c r="AC304" s="57">
        <f t="shared" si="292"/>
        <v>185640</v>
      </c>
      <c r="AD304" s="58">
        <f t="shared" si="293"/>
        <v>111382</v>
      </c>
      <c r="AE304" s="59">
        <f t="shared" si="294"/>
        <v>65281.271417842217</v>
      </c>
      <c r="AF304" s="60">
        <f t="shared" si="295"/>
        <v>27078</v>
      </c>
      <c r="AG304" s="61">
        <f t="shared" si="296"/>
        <v>125511.15</v>
      </c>
      <c r="AH304" s="62">
        <f t="shared" si="297"/>
        <v>0.77</v>
      </c>
      <c r="AI304" s="63" t="str">
        <f t="shared" si="298"/>
        <v xml:space="preserve">PROMEDIO  </v>
      </c>
    </row>
    <row r="305" spans="2:36" ht="18" customHeight="1">
      <c r="B305" s="365"/>
      <c r="C305" s="368"/>
      <c r="D305" s="362"/>
      <c r="E305" s="321">
        <v>223</v>
      </c>
      <c r="F305" s="238" t="s">
        <v>532</v>
      </c>
      <c r="G305" s="13"/>
      <c r="H305" s="13"/>
      <c r="I305" s="13"/>
      <c r="J305" s="239">
        <v>223</v>
      </c>
      <c r="K305" s="240" t="s">
        <v>533</v>
      </c>
      <c r="L305" s="241" t="s">
        <v>532</v>
      </c>
      <c r="M305" s="241">
        <v>203490</v>
      </c>
      <c r="N305" s="243">
        <v>231000</v>
      </c>
      <c r="O305" s="244">
        <f t="shared" si="285"/>
        <v>43890</v>
      </c>
      <c r="P305" s="245">
        <f t="shared" si="286"/>
        <v>274890</v>
      </c>
      <c r="Q305" s="241">
        <v>167076</v>
      </c>
      <c r="R305" s="242">
        <f t="shared" si="287"/>
        <v>26139.420999999998</v>
      </c>
      <c r="S305" s="248">
        <f t="shared" si="288"/>
        <v>156035</v>
      </c>
      <c r="T305" s="52">
        <f t="shared" si="289"/>
        <v>62657.278516538579</v>
      </c>
      <c r="U305" s="52">
        <f t="shared" si="316"/>
        <v>156035</v>
      </c>
      <c r="V305" s="13"/>
      <c r="W305" s="13"/>
      <c r="X305" s="13"/>
      <c r="Y305" s="10"/>
      <c r="Z305" s="54">
        <v>24871</v>
      </c>
      <c r="AA305" s="55">
        <v>12478.34</v>
      </c>
      <c r="AB305" s="56">
        <f t="shared" si="291"/>
        <v>156035</v>
      </c>
      <c r="AC305" s="57">
        <f t="shared" si="292"/>
        <v>167076</v>
      </c>
      <c r="AD305" s="58">
        <f t="shared" si="293"/>
        <v>106281</v>
      </c>
      <c r="AE305" s="59">
        <f t="shared" si="294"/>
        <v>62657.278516538579</v>
      </c>
      <c r="AF305" s="60">
        <f t="shared" si="295"/>
        <v>26139</v>
      </c>
      <c r="AG305" s="61">
        <f t="shared" si="296"/>
        <v>124742.29</v>
      </c>
      <c r="AH305" s="62">
        <f t="shared" si="297"/>
        <v>0.8</v>
      </c>
      <c r="AI305" s="63" t="str">
        <f t="shared" si="298"/>
        <v xml:space="preserve">PROMEDIO  </v>
      </c>
    </row>
    <row r="306" spans="2:36" ht="18" customHeight="1">
      <c r="B306" s="365"/>
      <c r="C306" s="368"/>
      <c r="D306" s="362"/>
      <c r="E306" s="321">
        <v>224</v>
      </c>
      <c r="F306" s="238" t="s">
        <v>534</v>
      </c>
      <c r="G306" s="13"/>
      <c r="H306" s="13"/>
      <c r="I306" s="13"/>
      <c r="J306" s="239">
        <v>224</v>
      </c>
      <c r="K306" s="240" t="s">
        <v>535</v>
      </c>
      <c r="L306" s="241" t="s">
        <v>534</v>
      </c>
      <c r="M306" s="241">
        <v>203490</v>
      </c>
      <c r="N306" s="243">
        <v>231000</v>
      </c>
      <c r="O306" s="244">
        <f t="shared" si="285"/>
        <v>43890</v>
      </c>
      <c r="P306" s="245">
        <f t="shared" si="286"/>
        <v>274890</v>
      </c>
      <c r="Q306" s="241">
        <v>157794</v>
      </c>
      <c r="R306" s="242">
        <f t="shared" si="287"/>
        <v>25263.937999999998</v>
      </c>
      <c r="S306" s="248">
        <f t="shared" si="288"/>
        <v>152649</v>
      </c>
      <c r="T306" s="52">
        <f t="shared" si="289"/>
        <v>60535.977781493457</v>
      </c>
      <c r="U306" s="52">
        <f t="shared" si="316"/>
        <v>152649</v>
      </c>
      <c r="V306" s="13"/>
      <c r="W306" s="13"/>
      <c r="X306" s="13"/>
      <c r="Y306" s="10"/>
      <c r="Z306" s="54">
        <v>24038</v>
      </c>
      <c r="AA306" s="55">
        <v>12279.61</v>
      </c>
      <c r="AB306" s="56">
        <f t="shared" si="291"/>
        <v>152649</v>
      </c>
      <c r="AC306" s="57">
        <f t="shared" si="292"/>
        <v>157794</v>
      </c>
      <c r="AD306" s="58">
        <f t="shared" si="293"/>
        <v>103098</v>
      </c>
      <c r="AE306" s="59">
        <f t="shared" si="294"/>
        <v>60535.977781493457</v>
      </c>
      <c r="AF306" s="60">
        <f t="shared" si="295"/>
        <v>25264</v>
      </c>
      <c r="AG306" s="61">
        <f t="shared" si="296"/>
        <v>124892.53</v>
      </c>
      <c r="AH306" s="62">
        <f t="shared" si="297"/>
        <v>0.82</v>
      </c>
      <c r="AI306" s="63" t="str">
        <f t="shared" si="298"/>
        <v xml:space="preserve">PROMEDIO  </v>
      </c>
    </row>
    <row r="307" spans="2:36" ht="18" customHeight="1">
      <c r="B307" s="365"/>
      <c r="C307" s="368"/>
      <c r="D307" s="362"/>
      <c r="E307" s="321">
        <v>225</v>
      </c>
      <c r="F307" s="238" t="s">
        <v>536</v>
      </c>
      <c r="G307" s="13"/>
      <c r="H307" s="13"/>
      <c r="I307" s="13"/>
      <c r="J307" s="239">
        <v>225</v>
      </c>
      <c r="K307" s="240" t="s">
        <v>537</v>
      </c>
      <c r="L307" s="241" t="s">
        <v>536</v>
      </c>
      <c r="M307" s="241">
        <v>8925</v>
      </c>
      <c r="N307" s="243">
        <v>4000</v>
      </c>
      <c r="O307" s="244">
        <f t="shared" si="285"/>
        <v>760</v>
      </c>
      <c r="P307" s="245">
        <f t="shared" si="286"/>
        <v>4760</v>
      </c>
      <c r="Q307" s="241">
        <v>5890.5</v>
      </c>
      <c r="R307" s="242">
        <f t="shared" si="287"/>
        <v>5816.2340000000004</v>
      </c>
      <c r="S307" s="246">
        <f t="shared" si="288"/>
        <v>5489</v>
      </c>
      <c r="T307" s="53">
        <f t="shared" si="289"/>
        <v>5436.9350335773652</v>
      </c>
      <c r="U307" s="52">
        <f>ROUND(T307,0)</f>
        <v>5437</v>
      </c>
      <c r="V307" s="13"/>
      <c r="W307" s="13"/>
      <c r="X307" s="13"/>
      <c r="Y307" s="10"/>
      <c r="Z307" s="54">
        <v>5534</v>
      </c>
      <c r="AA307" s="55">
        <v>2803.64</v>
      </c>
      <c r="AB307" s="56">
        <f t="shared" si="291"/>
        <v>5489</v>
      </c>
      <c r="AC307" s="57">
        <f t="shared" si="292"/>
        <v>5816</v>
      </c>
      <c r="AD307" s="58">
        <f t="shared" si="293"/>
        <v>5463</v>
      </c>
      <c r="AE307" s="59">
        <f t="shared" si="294"/>
        <v>5436.9350335773652</v>
      </c>
      <c r="AF307" s="60">
        <f t="shared" si="295"/>
        <v>4760</v>
      </c>
      <c r="AG307" s="61">
        <f t="shared" si="296"/>
        <v>632.35</v>
      </c>
      <c r="AH307" s="62">
        <f t="shared" si="297"/>
        <v>0.12</v>
      </c>
      <c r="AI307" s="63" t="str">
        <f t="shared" si="298"/>
        <v>MEDIA ARMONICA</v>
      </c>
    </row>
    <row r="308" spans="2:36" ht="18" customHeight="1">
      <c r="B308" s="365"/>
      <c r="C308" s="368"/>
      <c r="D308" s="362"/>
      <c r="E308" s="321">
        <v>226</v>
      </c>
      <c r="F308" s="238" t="s">
        <v>538</v>
      </c>
      <c r="G308" s="13"/>
      <c r="H308" s="13"/>
      <c r="I308" s="13"/>
      <c r="J308" s="239">
        <v>226</v>
      </c>
      <c r="K308" s="240" t="s">
        <v>539</v>
      </c>
      <c r="L308" s="241" t="s">
        <v>538</v>
      </c>
      <c r="M308" s="241">
        <v>21420</v>
      </c>
      <c r="N308" s="243">
        <v>150000</v>
      </c>
      <c r="O308" s="244">
        <f t="shared" si="285"/>
        <v>28500</v>
      </c>
      <c r="P308" s="245">
        <f t="shared" si="286"/>
        <v>178500</v>
      </c>
      <c r="Q308" s="241">
        <v>340649.4</v>
      </c>
      <c r="R308" s="242">
        <f t="shared" si="287"/>
        <v>195107.64</v>
      </c>
      <c r="S308" s="246">
        <f t="shared" si="288"/>
        <v>238086</v>
      </c>
      <c r="T308" s="53">
        <f t="shared" si="289"/>
        <v>219568.10975032873</v>
      </c>
      <c r="U308" s="52">
        <f t="shared" ref="U308:U314" si="317">ROUND(T308,0)</f>
        <v>219568</v>
      </c>
      <c r="V308" s="13"/>
      <c r="W308" s="13"/>
      <c r="X308" s="13"/>
      <c r="Y308" s="10"/>
      <c r="Z308" s="54">
        <v>185640</v>
      </c>
      <c r="AA308" s="55">
        <v>93958.83</v>
      </c>
      <c r="AB308" s="56">
        <f t="shared" si="291"/>
        <v>238086</v>
      </c>
      <c r="AC308" s="57">
        <f t="shared" si="292"/>
        <v>195108</v>
      </c>
      <c r="AD308" s="58">
        <f t="shared" si="293"/>
        <v>228073</v>
      </c>
      <c r="AE308" s="59">
        <f t="shared" si="294"/>
        <v>219568.10975032873</v>
      </c>
      <c r="AF308" s="60">
        <f t="shared" si="295"/>
        <v>178500</v>
      </c>
      <c r="AG308" s="61">
        <f t="shared" si="296"/>
        <v>89210.09</v>
      </c>
      <c r="AH308" s="62">
        <f t="shared" si="297"/>
        <v>0.37</v>
      </c>
      <c r="AI308" s="63" t="str">
        <f t="shared" si="298"/>
        <v>MEDIA ARMONICA</v>
      </c>
    </row>
    <row r="309" spans="2:36" ht="18" customHeight="1">
      <c r="B309" s="365"/>
      <c r="C309" s="368"/>
      <c r="D309" s="362"/>
      <c r="E309" s="321">
        <v>227</v>
      </c>
      <c r="F309" s="238" t="s">
        <v>540</v>
      </c>
      <c r="G309" s="13"/>
      <c r="H309" s="13"/>
      <c r="I309" s="13"/>
      <c r="J309" s="239">
        <v>227</v>
      </c>
      <c r="K309" s="240" t="s">
        <v>541</v>
      </c>
      <c r="L309" s="241" t="s">
        <v>540</v>
      </c>
      <c r="M309" s="125">
        <v>257040</v>
      </c>
      <c r="N309" s="243">
        <v>18000</v>
      </c>
      <c r="O309" s="244">
        <f t="shared" si="285"/>
        <v>3420</v>
      </c>
      <c r="P309" s="245">
        <f t="shared" si="286"/>
        <v>21420</v>
      </c>
      <c r="Q309" s="125">
        <v>31416</v>
      </c>
      <c r="R309" s="242">
        <f t="shared" si="287"/>
        <v>23012.696</v>
      </c>
      <c r="S309" s="246">
        <f t="shared" si="288"/>
        <v>25283</v>
      </c>
      <c r="T309" s="53">
        <f t="shared" si="289"/>
        <v>24596.105487184766</v>
      </c>
      <c r="U309" s="52">
        <f t="shared" si="317"/>
        <v>24596</v>
      </c>
      <c r="V309" s="142" t="s">
        <v>241</v>
      </c>
      <c r="W309" s="76">
        <v>21896</v>
      </c>
      <c r="X309" s="76">
        <v>11180.05</v>
      </c>
      <c r="Y309" s="10"/>
      <c r="Z309" s="54">
        <v>21896</v>
      </c>
      <c r="AA309" s="55">
        <v>11180.05</v>
      </c>
      <c r="AB309" s="56">
        <f t="shared" si="291"/>
        <v>25283</v>
      </c>
      <c r="AC309" s="57">
        <f t="shared" si="292"/>
        <v>23013</v>
      </c>
      <c r="AD309" s="58">
        <f t="shared" si="293"/>
        <v>24926</v>
      </c>
      <c r="AE309" s="59">
        <f t="shared" si="294"/>
        <v>24596.105487184766</v>
      </c>
      <c r="AF309" s="60">
        <f t="shared" si="295"/>
        <v>21420</v>
      </c>
      <c r="AG309" s="61">
        <f t="shared" si="296"/>
        <v>5370.79</v>
      </c>
      <c r="AH309" s="62">
        <f t="shared" si="297"/>
        <v>0.21</v>
      </c>
      <c r="AI309" s="63" t="str">
        <f t="shared" si="298"/>
        <v>MEDIA ARMONICA</v>
      </c>
    </row>
    <row r="310" spans="2:36" ht="18" customHeight="1">
      <c r="B310" s="365"/>
      <c r="C310" s="368"/>
      <c r="D310" s="362"/>
      <c r="E310" s="321">
        <v>228</v>
      </c>
      <c r="F310" s="238" t="s">
        <v>542</v>
      </c>
      <c r="G310" s="13"/>
      <c r="H310" s="13"/>
      <c r="I310" s="13"/>
      <c r="J310" s="239">
        <v>228</v>
      </c>
      <c r="K310" s="240" t="s">
        <v>543</v>
      </c>
      <c r="L310" s="241" t="s">
        <v>542</v>
      </c>
      <c r="M310" s="241">
        <v>33320</v>
      </c>
      <c r="N310" s="243">
        <v>65000</v>
      </c>
      <c r="O310" s="244">
        <f t="shared" si="285"/>
        <v>12350</v>
      </c>
      <c r="P310" s="245">
        <f t="shared" si="286"/>
        <v>77350</v>
      </c>
      <c r="Q310" s="241">
        <v>19635</v>
      </c>
      <c r="R310" s="242">
        <f t="shared" si="287"/>
        <v>57970.006999999998</v>
      </c>
      <c r="S310" s="248">
        <f t="shared" si="288"/>
        <v>51652</v>
      </c>
      <c r="T310" s="52">
        <f t="shared" si="289"/>
        <v>36987.715191112475</v>
      </c>
      <c r="U310" s="52">
        <f>ROUND(S310,0)</f>
        <v>51652</v>
      </c>
      <c r="V310" s="13"/>
      <c r="W310" s="13"/>
      <c r="X310" s="13"/>
      <c r="Y310" s="10"/>
      <c r="Z310" s="54">
        <v>55157</v>
      </c>
      <c r="AA310" s="55">
        <v>27944.77</v>
      </c>
      <c r="AB310" s="56">
        <f t="shared" si="291"/>
        <v>51652</v>
      </c>
      <c r="AC310" s="57">
        <f t="shared" si="292"/>
        <v>57970</v>
      </c>
      <c r="AD310" s="58">
        <f t="shared" si="293"/>
        <v>44487</v>
      </c>
      <c r="AE310" s="59">
        <f t="shared" si="294"/>
        <v>36987.715191112475</v>
      </c>
      <c r="AF310" s="60">
        <f t="shared" si="295"/>
        <v>19635</v>
      </c>
      <c r="AG310" s="61">
        <f t="shared" si="296"/>
        <v>29371.69</v>
      </c>
      <c r="AH310" s="62">
        <f t="shared" si="297"/>
        <v>0.56999999999999995</v>
      </c>
      <c r="AI310" s="63" t="str">
        <f t="shared" si="298"/>
        <v xml:space="preserve">PROMEDIO  </v>
      </c>
    </row>
    <row r="311" spans="2:36" ht="18" customHeight="1">
      <c r="B311" s="365"/>
      <c r="C311" s="368"/>
      <c r="D311" s="362"/>
      <c r="E311" s="321">
        <v>229</v>
      </c>
      <c r="F311" s="238" t="s">
        <v>544</v>
      </c>
      <c r="G311" s="13"/>
      <c r="H311" s="13"/>
      <c r="I311" s="13"/>
      <c r="J311" s="239">
        <v>229</v>
      </c>
      <c r="K311" s="240" t="s">
        <v>545</v>
      </c>
      <c r="L311" s="241" t="s">
        <v>544</v>
      </c>
      <c r="M311" s="241">
        <v>113050</v>
      </c>
      <c r="N311" s="243">
        <v>65000</v>
      </c>
      <c r="O311" s="244">
        <f t="shared" si="285"/>
        <v>12350</v>
      </c>
      <c r="P311" s="245">
        <f t="shared" si="286"/>
        <v>77350</v>
      </c>
      <c r="Q311" s="241">
        <v>185640</v>
      </c>
      <c r="R311" s="242">
        <f t="shared" si="287"/>
        <v>111124.33199999999</v>
      </c>
      <c r="S311" s="246">
        <f t="shared" si="288"/>
        <v>124705</v>
      </c>
      <c r="T311" s="53">
        <f t="shared" si="289"/>
        <v>109833.99578041442</v>
      </c>
      <c r="U311" s="52">
        <f t="shared" si="317"/>
        <v>109834</v>
      </c>
      <c r="V311" s="13"/>
      <c r="W311" s="13"/>
      <c r="X311" s="13"/>
      <c r="Y311" s="10"/>
      <c r="Z311" s="54">
        <v>105732</v>
      </c>
      <c r="AA311" s="55">
        <v>53895.1</v>
      </c>
      <c r="AB311" s="56">
        <f t="shared" si="291"/>
        <v>124705</v>
      </c>
      <c r="AC311" s="57">
        <f t="shared" si="292"/>
        <v>111124</v>
      </c>
      <c r="AD311" s="58">
        <f t="shared" si="293"/>
        <v>116855</v>
      </c>
      <c r="AE311" s="59">
        <f t="shared" si="294"/>
        <v>109833.99578041442</v>
      </c>
      <c r="AF311" s="60">
        <f t="shared" si="295"/>
        <v>77350</v>
      </c>
      <c r="AG311" s="61">
        <f t="shared" si="296"/>
        <v>55407.6</v>
      </c>
      <c r="AH311" s="62">
        <f t="shared" si="297"/>
        <v>0.44</v>
      </c>
      <c r="AI311" s="63" t="str">
        <f t="shared" si="298"/>
        <v>MEDIA ARMONICA</v>
      </c>
    </row>
    <row r="312" spans="2:36" ht="18" customHeight="1">
      <c r="B312" s="365"/>
      <c r="C312" s="368"/>
      <c r="D312" s="362"/>
      <c r="E312" s="321">
        <v>230</v>
      </c>
      <c r="F312" s="238" t="s">
        <v>546</v>
      </c>
      <c r="G312" s="13"/>
      <c r="H312" s="13"/>
      <c r="I312" s="13"/>
      <c r="J312" s="239">
        <v>230</v>
      </c>
      <c r="K312" s="240" t="s">
        <v>547</v>
      </c>
      <c r="L312" s="241" t="s">
        <v>546</v>
      </c>
      <c r="M312" s="241">
        <v>113050</v>
      </c>
      <c r="N312" s="243">
        <v>65000</v>
      </c>
      <c r="O312" s="244">
        <f t="shared" si="285"/>
        <v>12350</v>
      </c>
      <c r="P312" s="245">
        <f t="shared" si="286"/>
        <v>77350</v>
      </c>
      <c r="Q312" s="241">
        <v>92820</v>
      </c>
      <c r="R312" s="242">
        <f t="shared" si="287"/>
        <v>107372.262</v>
      </c>
      <c r="S312" s="246">
        <f t="shared" si="288"/>
        <v>92514</v>
      </c>
      <c r="T312" s="53">
        <f t="shared" si="289"/>
        <v>90867.289959512535</v>
      </c>
      <c r="U312" s="52">
        <f t="shared" si="317"/>
        <v>90867</v>
      </c>
      <c r="V312" s="13"/>
      <c r="W312" s="13"/>
      <c r="X312" s="13"/>
      <c r="Y312" s="10"/>
      <c r="Z312" s="54">
        <v>102162</v>
      </c>
      <c r="AA312" s="55">
        <v>51225.93</v>
      </c>
      <c r="AB312" s="56">
        <f t="shared" si="291"/>
        <v>92514</v>
      </c>
      <c r="AC312" s="57">
        <f t="shared" si="292"/>
        <v>92820</v>
      </c>
      <c r="AD312" s="58">
        <f t="shared" si="293"/>
        <v>91692</v>
      </c>
      <c r="AE312" s="59">
        <f t="shared" si="294"/>
        <v>90867.289959512535</v>
      </c>
      <c r="AF312" s="60">
        <f t="shared" si="295"/>
        <v>77350</v>
      </c>
      <c r="AG312" s="61">
        <f t="shared" si="296"/>
        <v>15013.47</v>
      </c>
      <c r="AH312" s="62">
        <f t="shared" si="297"/>
        <v>0.16</v>
      </c>
      <c r="AI312" s="63" t="str">
        <f t="shared" si="298"/>
        <v>MEDIA ARMONICA</v>
      </c>
    </row>
    <row r="313" spans="2:36" ht="18" customHeight="1">
      <c r="B313" s="365"/>
      <c r="C313" s="368"/>
      <c r="D313" s="362"/>
      <c r="E313" s="321">
        <v>231</v>
      </c>
      <c r="F313" s="273" t="s">
        <v>548</v>
      </c>
      <c r="G313" s="13"/>
      <c r="H313" s="13"/>
      <c r="I313" s="13"/>
      <c r="J313" s="281">
        <v>231</v>
      </c>
      <c r="K313" s="282" t="s">
        <v>549</v>
      </c>
      <c r="L313" s="247" t="s">
        <v>548</v>
      </c>
      <c r="M313" s="247">
        <v>321300</v>
      </c>
      <c r="N313" s="274">
        <v>110000</v>
      </c>
      <c r="O313" s="275">
        <f t="shared" si="285"/>
        <v>20900</v>
      </c>
      <c r="P313" s="250">
        <f t="shared" si="286"/>
        <v>130900</v>
      </c>
      <c r="Q313" s="247"/>
      <c r="R313" s="247"/>
      <c r="S313" s="248">
        <f t="shared" si="288"/>
        <v>130900</v>
      </c>
      <c r="T313" s="52">
        <f t="shared" si="289"/>
        <v>130900</v>
      </c>
      <c r="U313" s="52">
        <f>ROUND(S313,0)</f>
        <v>130900</v>
      </c>
      <c r="V313" s="13"/>
      <c r="W313" s="76"/>
      <c r="X313" s="76"/>
      <c r="Y313" s="10"/>
      <c r="Z313" s="69"/>
      <c r="AA313" s="10"/>
      <c r="AB313" s="56">
        <f>+ROUND(AVERAGE(P313,Q313),0)</f>
        <v>130900</v>
      </c>
      <c r="AC313" s="57">
        <f t="shared" ref="AC313:AC315" si="318">+ROUND(MEDIAN(P313,Q313),0)</f>
        <v>130900</v>
      </c>
      <c r="AD313" s="58">
        <f t="shared" ref="AD313:AD315" si="319">+ROUND(GEOMEAN(P313,Q313),0)</f>
        <v>130900</v>
      </c>
      <c r="AE313" s="59">
        <f t="shared" ref="AE313:AE315" si="320">HARMEAN(P313,Q313)</f>
        <v>130900</v>
      </c>
      <c r="AF313" s="60">
        <f t="shared" ref="AF313:AF315" si="321">+ROUND(MIN(P313,Q313),0)</f>
        <v>130900</v>
      </c>
      <c r="AG313" s="61" t="e">
        <f t="shared" ref="AG313:AG315" si="322">+ROUND(_xlfn.STDEV.S(P313,Q313),2)</f>
        <v>#DIV/0!</v>
      </c>
      <c r="AH313" s="62" t="e">
        <f t="shared" si="297"/>
        <v>#DIV/0!</v>
      </c>
      <c r="AI313" s="143" t="s">
        <v>550</v>
      </c>
      <c r="AJ313" s="66" t="s">
        <v>551</v>
      </c>
    </row>
    <row r="314" spans="2:36" ht="18" customHeight="1">
      <c r="B314" s="365"/>
      <c r="C314" s="368"/>
      <c r="D314" s="362"/>
      <c r="E314" s="321">
        <v>232</v>
      </c>
      <c r="F314" s="238" t="s">
        <v>552</v>
      </c>
      <c r="G314" s="13"/>
      <c r="H314" s="13"/>
      <c r="I314" s="13"/>
      <c r="J314" s="239">
        <v>232</v>
      </c>
      <c r="K314" s="240" t="s">
        <v>553</v>
      </c>
      <c r="L314" s="241" t="s">
        <v>552</v>
      </c>
      <c r="M314" s="125">
        <v>1428</v>
      </c>
      <c r="N314" s="243">
        <v>22000</v>
      </c>
      <c r="O314" s="244">
        <f t="shared" si="285"/>
        <v>4180</v>
      </c>
      <c r="P314" s="245">
        <f t="shared" si="286"/>
        <v>26180</v>
      </c>
      <c r="Q314" s="245">
        <v>43197</v>
      </c>
      <c r="R314" s="245"/>
      <c r="S314" s="246">
        <f t="shared" si="288"/>
        <v>34689</v>
      </c>
      <c r="T314" s="53">
        <f>AE314</f>
        <v>32601.509433962263</v>
      </c>
      <c r="U314" s="52">
        <f t="shared" si="317"/>
        <v>32602</v>
      </c>
      <c r="V314" s="13" t="s">
        <v>241</v>
      </c>
      <c r="W314" s="76"/>
      <c r="X314" s="76"/>
      <c r="Y314" s="10"/>
      <c r="Z314" s="69"/>
      <c r="AA314" s="10"/>
      <c r="AB314" s="56">
        <f t="shared" ref="AB314:AB315" si="323">+ROUND(AVERAGE(P314,Q314),0)</f>
        <v>34689</v>
      </c>
      <c r="AC314" s="57">
        <f t="shared" si="318"/>
        <v>34689</v>
      </c>
      <c r="AD314" s="58">
        <f t="shared" si="319"/>
        <v>33629</v>
      </c>
      <c r="AE314" s="59">
        <f t="shared" si="320"/>
        <v>32601.509433962263</v>
      </c>
      <c r="AF314" s="60">
        <f t="shared" si="321"/>
        <v>26180</v>
      </c>
      <c r="AG314" s="61">
        <f t="shared" si="322"/>
        <v>12032.84</v>
      </c>
      <c r="AH314" s="62">
        <f t="shared" si="297"/>
        <v>0.35</v>
      </c>
      <c r="AI314" s="78" t="str">
        <f t="shared" si="298"/>
        <v>MEDIA ARMONICA</v>
      </c>
    </row>
    <row r="315" spans="2:36" ht="18" customHeight="1" thickBot="1">
      <c r="B315" s="366"/>
      <c r="C315" s="369"/>
      <c r="D315" s="363"/>
      <c r="E315" s="321">
        <v>233</v>
      </c>
      <c r="F315" s="273" t="s">
        <v>554</v>
      </c>
      <c r="G315" s="13"/>
      <c r="H315" s="13"/>
      <c r="I315" s="13"/>
      <c r="J315" s="239">
        <v>233</v>
      </c>
      <c r="K315" s="240" t="s">
        <v>555</v>
      </c>
      <c r="L315" s="241" t="s">
        <v>554</v>
      </c>
      <c r="M315" s="125">
        <v>428400</v>
      </c>
      <c r="N315" s="243">
        <v>285000</v>
      </c>
      <c r="O315" s="244">
        <f t="shared" si="285"/>
        <v>54150</v>
      </c>
      <c r="P315" s="250">
        <f t="shared" si="286"/>
        <v>339150</v>
      </c>
      <c r="Q315" s="125">
        <v>68722.5</v>
      </c>
      <c r="R315" s="125"/>
      <c r="S315" s="248">
        <f>AB315</f>
        <v>203936</v>
      </c>
      <c r="T315" s="52">
        <f>AE315</f>
        <v>114286.87089715536</v>
      </c>
      <c r="U315" s="52">
        <f>ROUND(S315,0)</f>
        <v>203936</v>
      </c>
      <c r="V315" s="142" t="s">
        <v>241</v>
      </c>
      <c r="W315" s="76"/>
      <c r="X315" s="76"/>
      <c r="Y315" s="10"/>
      <c r="Z315" s="69"/>
      <c r="AA315" s="10"/>
      <c r="AB315" s="56">
        <f t="shared" si="323"/>
        <v>203936</v>
      </c>
      <c r="AC315" s="57">
        <f t="shared" si="318"/>
        <v>203936</v>
      </c>
      <c r="AD315" s="58">
        <f t="shared" si="319"/>
        <v>152667</v>
      </c>
      <c r="AE315" s="59">
        <f t="shared" si="320"/>
        <v>114286.87089715536</v>
      </c>
      <c r="AF315" s="60">
        <f t="shared" si="321"/>
        <v>68723</v>
      </c>
      <c r="AG315" s="61">
        <f t="shared" si="322"/>
        <v>191221.12</v>
      </c>
      <c r="AH315" s="62">
        <f t="shared" si="297"/>
        <v>0.94</v>
      </c>
      <c r="AI315" s="78" t="str">
        <f t="shared" si="298"/>
        <v xml:space="preserve">PROMEDIO  </v>
      </c>
      <c r="AJ315" t="s">
        <v>439</v>
      </c>
    </row>
    <row r="316" spans="2:36" ht="25.5" hidden="1" customHeight="1">
      <c r="B316" s="345" t="s">
        <v>0</v>
      </c>
      <c r="C316" s="14" t="s">
        <v>1</v>
      </c>
      <c r="D316" s="370" t="s">
        <v>2</v>
      </c>
      <c r="E316" s="322"/>
      <c r="F316" s="354" t="s">
        <v>3</v>
      </c>
      <c r="G316" s="4"/>
      <c r="H316" s="4"/>
      <c r="I316" s="4"/>
      <c r="J316" s="4"/>
      <c r="K316" s="4"/>
      <c r="L316" s="256"/>
      <c r="M316" s="4"/>
      <c r="N316" s="4"/>
      <c r="O316" s="4"/>
      <c r="P316" s="257"/>
      <c r="Q316" s="4"/>
      <c r="R316" s="4"/>
      <c r="S316" s="4"/>
    </row>
    <row r="317" spans="2:36" ht="25.5" hidden="1" customHeight="1">
      <c r="B317" s="346"/>
      <c r="C317" s="14" t="s">
        <v>54</v>
      </c>
      <c r="D317" s="352"/>
      <c r="E317" s="322"/>
      <c r="F317" s="354"/>
      <c r="G317" s="4"/>
      <c r="H317" s="4"/>
      <c r="I317" s="4"/>
      <c r="J317" s="4"/>
      <c r="K317" s="4"/>
      <c r="L317" s="256"/>
      <c r="M317" s="4"/>
      <c r="N317" s="4"/>
      <c r="O317" s="4"/>
      <c r="P317" s="257"/>
      <c r="Q317" s="4"/>
      <c r="R317" s="4"/>
      <c r="S317" s="4"/>
    </row>
    <row r="318" spans="2:36" ht="25.5" hidden="1" customHeight="1" thickBot="1">
      <c r="B318" s="351"/>
      <c r="C318" s="90" t="s">
        <v>55</v>
      </c>
      <c r="D318" s="352"/>
      <c r="E318" s="322"/>
      <c r="F318" s="354"/>
      <c r="G318" s="4"/>
      <c r="H318" s="4"/>
      <c r="I318" s="4"/>
      <c r="J318" s="4"/>
      <c r="K318" s="4"/>
      <c r="L318" s="256"/>
      <c r="M318" s="4"/>
      <c r="N318" s="4"/>
      <c r="O318" s="4"/>
      <c r="P318" s="257"/>
      <c r="Q318" s="4"/>
      <c r="R318" s="4"/>
      <c r="S318" s="4"/>
    </row>
    <row r="319" spans="2:36" ht="50.25" customHeight="1">
      <c r="B319" s="364">
        <v>1600000</v>
      </c>
      <c r="C319" s="361" t="s">
        <v>556</v>
      </c>
      <c r="D319" s="338">
        <v>10</v>
      </c>
      <c r="E319" s="326"/>
      <c r="F319" s="276" t="s">
        <v>557</v>
      </c>
      <c r="G319" s="232"/>
      <c r="H319" s="109"/>
      <c r="I319" s="109"/>
      <c r="J319" s="109"/>
      <c r="K319" s="109"/>
      <c r="L319" s="109"/>
      <c r="M319" s="277"/>
      <c r="N319" s="109"/>
      <c r="O319" s="109"/>
      <c r="P319" s="109"/>
      <c r="Q319" s="278"/>
      <c r="R319" s="109"/>
      <c r="S319" s="109"/>
      <c r="T319" s="106"/>
      <c r="U319" s="106"/>
      <c r="V319" s="106"/>
      <c r="W319" s="109"/>
      <c r="X319" s="109"/>
      <c r="Y319" s="109"/>
      <c r="Z319" s="106"/>
      <c r="AA319" s="106"/>
      <c r="AB319" s="106"/>
      <c r="AC319" s="106"/>
      <c r="AD319" s="106"/>
      <c r="AE319" s="106"/>
      <c r="AF319" s="106"/>
      <c r="AG319" s="106"/>
      <c r="AH319" s="106"/>
      <c r="AI319" s="106"/>
    </row>
    <row r="320" spans="2:36" ht="25.5" customHeight="1">
      <c r="B320" s="365"/>
      <c r="C320" s="362"/>
      <c r="D320" s="338"/>
      <c r="E320" s="321"/>
      <c r="F320" s="235" t="s">
        <v>6</v>
      </c>
      <c r="G320" s="13"/>
      <c r="H320" s="13"/>
      <c r="I320" s="13"/>
      <c r="J320" s="13"/>
      <c r="K320" s="13"/>
      <c r="L320" s="236"/>
      <c r="M320" s="13"/>
      <c r="N320" s="13"/>
      <c r="O320" s="13"/>
      <c r="P320" s="237"/>
      <c r="Q320" s="13"/>
      <c r="R320" s="13"/>
      <c r="S320" s="13"/>
      <c r="T320" s="10"/>
      <c r="U320" s="10"/>
      <c r="V320" s="13"/>
      <c r="W320" s="13"/>
      <c r="X320" s="13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</row>
    <row r="321" spans="2:36" ht="14.25" customHeight="1">
      <c r="B321" s="365"/>
      <c r="C321" s="362"/>
      <c r="D321" s="338"/>
      <c r="E321" s="321">
        <v>234</v>
      </c>
      <c r="F321" s="291" t="s">
        <v>558</v>
      </c>
      <c r="G321" s="13"/>
      <c r="H321" s="13"/>
      <c r="I321" s="13"/>
      <c r="J321" s="239">
        <v>234</v>
      </c>
      <c r="K321" s="240" t="s">
        <v>559</v>
      </c>
      <c r="L321" s="241" t="s">
        <v>558</v>
      </c>
      <c r="M321" s="211"/>
      <c r="N321" s="211"/>
      <c r="O321" s="211"/>
      <c r="P321" s="211"/>
      <c r="Q321" s="247">
        <v>137445</v>
      </c>
      <c r="R321" s="288">
        <v>235910</v>
      </c>
      <c r="S321" s="248">
        <f>AB321</f>
        <v>186678</v>
      </c>
      <c r="T321" s="53">
        <f t="shared" ref="T321" si="324">AE321</f>
        <v>173693.40145437987</v>
      </c>
      <c r="U321" s="52">
        <f>ROUND(T321,0)</f>
        <v>173693</v>
      </c>
      <c r="V321" s="13"/>
      <c r="W321" s="13"/>
      <c r="X321" s="13"/>
      <c r="Y321" s="10"/>
      <c r="Z321" s="69"/>
      <c r="AA321" s="10"/>
      <c r="AB321" s="56">
        <f>+ROUND(AVERAGE(R321,Q321),0)</f>
        <v>186678</v>
      </c>
      <c r="AC321" s="57">
        <f t="shared" ref="AC321:AC322" si="325">+ROUND(MEDIAN(P321,Q321),0)</f>
        <v>137445</v>
      </c>
      <c r="AD321" s="58">
        <f t="shared" ref="AD321:AD322" si="326">+ROUND(GEOMEAN(P321,Q321),0)</f>
        <v>137445</v>
      </c>
      <c r="AE321" s="59">
        <f>HARMEAN(R321,Q321)</f>
        <v>173693.40145437987</v>
      </c>
      <c r="AF321" s="60">
        <f t="shared" ref="AF321:AF322" si="327">+ROUND(MIN(P321,Q321),0)</f>
        <v>137445</v>
      </c>
      <c r="AG321" s="61" t="e">
        <f t="shared" ref="AG321:AG322" si="328">+ROUND(_xlfn.STDEV.S(P321,Q321),2)</f>
        <v>#DIV/0!</v>
      </c>
      <c r="AH321" s="62" t="e">
        <f t="shared" ref="AH321:AH322" si="329">+ROUND(AG321/AB321,2)</f>
        <v>#DIV/0!</v>
      </c>
      <c r="AI321" s="78" t="s">
        <v>550</v>
      </c>
      <c r="AJ321" s="66" t="s">
        <v>551</v>
      </c>
    </row>
    <row r="322" spans="2:36" ht="14.25" customHeight="1" thickBot="1">
      <c r="B322" s="366"/>
      <c r="C322" s="363"/>
      <c r="D322" s="338"/>
      <c r="E322" s="321">
        <v>235</v>
      </c>
      <c r="F322" s="291" t="s">
        <v>560</v>
      </c>
      <c r="G322" s="13"/>
      <c r="H322" s="13"/>
      <c r="I322" s="13"/>
      <c r="J322" s="292">
        <v>235</v>
      </c>
      <c r="K322" s="293" t="s">
        <v>561</v>
      </c>
      <c r="L322" s="211" t="s">
        <v>560</v>
      </c>
      <c r="M322" s="211"/>
      <c r="N322" s="211"/>
      <c r="O322" s="211"/>
      <c r="P322" s="211"/>
      <c r="Q322" s="211"/>
      <c r="R322" s="288">
        <v>422348</v>
      </c>
      <c r="S322" s="248">
        <f>AB322</f>
        <v>422348</v>
      </c>
      <c r="T322" s="53">
        <f t="shared" ref="T322" si="330">AE322</f>
        <v>422348</v>
      </c>
      <c r="U322" s="52">
        <f>ROUND(T322,0)</f>
        <v>422348</v>
      </c>
      <c r="V322" s="13"/>
      <c r="W322" s="13"/>
      <c r="X322" s="13"/>
      <c r="Y322" s="10"/>
      <c r="Z322" s="69"/>
      <c r="AA322" s="10"/>
      <c r="AB322" s="56">
        <f>+ROUND(AVERAGE(P322,Q322,R322),0)</f>
        <v>422348</v>
      </c>
      <c r="AC322" s="57" t="e">
        <f t="shared" si="325"/>
        <v>#NUM!</v>
      </c>
      <c r="AD322" s="58" t="e">
        <f t="shared" si="326"/>
        <v>#NUM!</v>
      </c>
      <c r="AE322" s="59">
        <f>HARMEAN(P322,Q322,R322)</f>
        <v>422348</v>
      </c>
      <c r="AF322" s="60">
        <f t="shared" si="327"/>
        <v>0</v>
      </c>
      <c r="AG322" s="61" t="e">
        <f t="shared" si="328"/>
        <v>#DIV/0!</v>
      </c>
      <c r="AH322" s="62" t="e">
        <f t="shared" si="329"/>
        <v>#DIV/0!</v>
      </c>
      <c r="AI322" s="78"/>
      <c r="AJ322" s="66" t="s">
        <v>562</v>
      </c>
    </row>
    <row r="323" spans="2:36" ht="25.5" hidden="1" customHeight="1">
      <c r="B323" s="345" t="s">
        <v>0</v>
      </c>
      <c r="C323" s="14" t="s">
        <v>1</v>
      </c>
      <c r="D323" s="352" t="s">
        <v>2</v>
      </c>
      <c r="E323" s="322"/>
      <c r="F323" s="354" t="s">
        <v>3</v>
      </c>
      <c r="G323" s="4"/>
      <c r="H323" s="4"/>
      <c r="I323" s="4"/>
      <c r="J323" s="4"/>
      <c r="K323" s="4"/>
      <c r="L323" s="256"/>
      <c r="M323" s="4"/>
      <c r="N323" s="4"/>
      <c r="O323" s="4"/>
      <c r="P323" s="257"/>
      <c r="Q323" s="4"/>
      <c r="R323" s="4"/>
      <c r="S323" s="4"/>
    </row>
    <row r="324" spans="2:36" ht="25.5" hidden="1" customHeight="1">
      <c r="B324" s="346"/>
      <c r="C324" s="14" t="s">
        <v>54</v>
      </c>
      <c r="D324" s="352"/>
      <c r="E324" s="322"/>
      <c r="F324" s="354"/>
      <c r="G324" s="4"/>
      <c r="H324" s="4"/>
      <c r="I324" s="4"/>
      <c r="J324" s="4"/>
      <c r="K324" s="4"/>
      <c r="L324" s="256"/>
      <c r="M324" s="4"/>
      <c r="N324" s="4"/>
      <c r="O324" s="4"/>
      <c r="P324" s="257"/>
      <c r="Q324" s="4"/>
      <c r="R324" s="4"/>
      <c r="S324" s="4"/>
    </row>
    <row r="325" spans="2:36" ht="25.5" hidden="1" customHeight="1">
      <c r="B325" s="346"/>
      <c r="C325" s="14" t="s">
        <v>55</v>
      </c>
      <c r="D325" s="352"/>
      <c r="E325" s="322"/>
      <c r="F325" s="354"/>
      <c r="G325" s="4"/>
      <c r="H325" s="4"/>
      <c r="I325" s="4"/>
      <c r="J325" s="4"/>
      <c r="K325" s="4"/>
      <c r="L325" s="256"/>
      <c r="M325" s="4"/>
      <c r="N325" s="4"/>
      <c r="O325" s="4"/>
      <c r="P325" s="257"/>
      <c r="Q325" s="4"/>
      <c r="R325" s="4"/>
      <c r="S325" s="4"/>
    </row>
    <row r="326" spans="2:36" ht="25.5" customHeight="1">
      <c r="B326" s="337">
        <v>130000</v>
      </c>
      <c r="C326" s="338" t="s">
        <v>563</v>
      </c>
      <c r="D326" s="338">
        <v>10</v>
      </c>
      <c r="E326" s="326"/>
      <c r="F326" s="276" t="s">
        <v>564</v>
      </c>
      <c r="G326" s="232"/>
      <c r="H326" s="109"/>
      <c r="I326" s="109"/>
      <c r="J326" s="109"/>
      <c r="K326" s="109"/>
      <c r="L326" s="109"/>
      <c r="M326" s="277"/>
      <c r="N326" s="109"/>
      <c r="O326" s="109"/>
      <c r="P326" s="109"/>
      <c r="Q326" s="278"/>
      <c r="R326" s="109"/>
      <c r="S326" s="109"/>
      <c r="T326" s="106"/>
      <c r="U326" s="106"/>
      <c r="V326" s="106"/>
      <c r="W326" s="109"/>
      <c r="X326" s="109"/>
      <c r="Y326" s="109"/>
      <c r="Z326" s="106"/>
      <c r="AA326" s="106"/>
      <c r="AB326" s="106"/>
      <c r="AC326" s="106"/>
      <c r="AD326" s="106"/>
      <c r="AE326" s="106"/>
      <c r="AF326" s="106"/>
      <c r="AG326" s="106"/>
      <c r="AH326" s="106"/>
      <c r="AI326" s="106"/>
    </row>
    <row r="327" spans="2:36" ht="25.5" customHeight="1">
      <c r="B327" s="337"/>
      <c r="C327" s="338"/>
      <c r="D327" s="338"/>
      <c r="E327" s="321"/>
      <c r="F327" s="235" t="s">
        <v>6</v>
      </c>
      <c r="G327" s="13"/>
      <c r="H327" s="13"/>
      <c r="I327" s="13"/>
      <c r="J327" s="13"/>
      <c r="K327" s="13"/>
      <c r="L327" s="236"/>
      <c r="M327" s="13"/>
      <c r="N327" s="13"/>
      <c r="O327" s="13"/>
      <c r="P327" s="237"/>
      <c r="Q327" s="13"/>
      <c r="R327" s="13"/>
      <c r="S327" s="13"/>
      <c r="T327" s="10"/>
      <c r="U327" s="10"/>
      <c r="V327" s="13"/>
      <c r="W327" s="13"/>
      <c r="X327" s="13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</row>
    <row r="328" spans="2:36" ht="24.75" customHeight="1">
      <c r="B328" s="337"/>
      <c r="C328" s="338"/>
      <c r="D328" s="338"/>
      <c r="E328" s="321">
        <v>236</v>
      </c>
      <c r="F328" s="238" t="s">
        <v>565</v>
      </c>
      <c r="G328" s="13"/>
      <c r="H328" s="13"/>
      <c r="I328" s="13"/>
      <c r="J328" s="239">
        <v>236</v>
      </c>
      <c r="K328" s="240" t="s">
        <v>566</v>
      </c>
      <c r="L328" s="241" t="s">
        <v>565</v>
      </c>
      <c r="M328" s="125">
        <v>321300</v>
      </c>
      <c r="N328" s="243">
        <v>250000</v>
      </c>
      <c r="O328" s="244">
        <f t="shared" ref="O328" si="331">N328*19%</f>
        <v>47500</v>
      </c>
      <c r="P328" s="245">
        <f t="shared" ref="P328" si="332">N328+O328</f>
        <v>297500</v>
      </c>
      <c r="Q328" s="125">
        <v>127627.5</v>
      </c>
      <c r="R328" s="242">
        <f t="shared" ref="R328" si="333">(Z328*5.1%)+Z328</f>
        <v>269211.54800000001</v>
      </c>
      <c r="S328" s="246">
        <f>AB328</f>
        <v>231446</v>
      </c>
      <c r="T328" s="53">
        <f t="shared" ref="T328" si="334">AE328</f>
        <v>201191.08612290781</v>
      </c>
      <c r="U328" s="52">
        <f t="shared" ref="U328" si="335">ROUND(T328,0)</f>
        <v>201191</v>
      </c>
      <c r="V328" s="13"/>
      <c r="W328" s="76">
        <v>256148</v>
      </c>
      <c r="X328" s="76">
        <v>129658.83</v>
      </c>
      <c r="Y328" s="10"/>
      <c r="Z328" s="54">
        <v>256148</v>
      </c>
      <c r="AA328" s="55">
        <v>129658.83</v>
      </c>
      <c r="AB328" s="56">
        <f t="shared" ref="AB328" si="336">+ROUND(AVERAGE(P328,Q328,R328),0)</f>
        <v>231446</v>
      </c>
      <c r="AC328" s="57">
        <f t="shared" ref="AC328" si="337">+ROUND(MEDIAN(P328,Q328,R328),0)</f>
        <v>269212</v>
      </c>
      <c r="AD328" s="58">
        <f t="shared" ref="AD328" si="338">+ROUND(GEOMEAN(P328,Q328,R328),0)</f>
        <v>217024</v>
      </c>
      <c r="AE328" s="59">
        <f t="shared" ref="AE328" si="339">HARMEAN(P328,Q328,R328)</f>
        <v>201191.08612290781</v>
      </c>
      <c r="AF328" s="60">
        <f t="shared" ref="AF328" si="340">+ROUND(MIN(P328,Q328,R328),0)</f>
        <v>127628</v>
      </c>
      <c r="AG328" s="61">
        <f t="shared" ref="AG328" si="341">+ROUND(_xlfn.STDEV.S(P328,Q328,R328),2)</f>
        <v>91015.52</v>
      </c>
      <c r="AH328" s="62">
        <f t="shared" ref="AH328" si="342">+ROUND(AG328/AB328,2)</f>
        <v>0.39</v>
      </c>
      <c r="AI328" s="63" t="str">
        <f t="shared" ref="AI328" si="343">IF(AND(AH328&lt;=50%),"MEDIA ARMONICA","PROMEDIO  ")</f>
        <v>MEDIA ARMONICA</v>
      </c>
    </row>
    <row r="329" spans="2:36" ht="25.5" hidden="1" customHeight="1">
      <c r="B329" s="334" t="s">
        <v>0</v>
      </c>
      <c r="C329" s="70" t="s">
        <v>1</v>
      </c>
      <c r="D329" s="335" t="s">
        <v>2</v>
      </c>
      <c r="E329" s="318"/>
      <c r="F329" s="336" t="s">
        <v>3</v>
      </c>
      <c r="G329" s="13"/>
      <c r="H329" s="13"/>
      <c r="I329" s="13"/>
      <c r="J329" s="13"/>
      <c r="K329" s="13"/>
      <c r="L329" s="236"/>
      <c r="M329" s="13"/>
      <c r="N329" s="13"/>
      <c r="O329" s="13"/>
      <c r="P329" s="237"/>
      <c r="Q329" s="13"/>
      <c r="R329" s="13"/>
      <c r="S329" s="13"/>
      <c r="T329" s="10"/>
      <c r="U329" s="10"/>
      <c r="V329" s="13"/>
      <c r="W329" s="13"/>
      <c r="X329" s="13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</row>
    <row r="330" spans="2:36" ht="25.5" hidden="1" customHeight="1">
      <c r="B330" s="334"/>
      <c r="C330" s="70" t="s">
        <v>54</v>
      </c>
      <c r="D330" s="335"/>
      <c r="E330" s="318"/>
      <c r="F330" s="336"/>
      <c r="G330" s="13"/>
      <c r="H330" s="13"/>
      <c r="I330" s="13"/>
      <c r="J330" s="13"/>
      <c r="K330" s="13"/>
      <c r="L330" s="236"/>
      <c r="M330" s="13"/>
      <c r="N330" s="13"/>
      <c r="O330" s="13"/>
      <c r="P330" s="237"/>
      <c r="Q330" s="13"/>
      <c r="R330" s="13"/>
      <c r="S330" s="13"/>
      <c r="T330" s="10"/>
      <c r="U330" s="10"/>
      <c r="V330" s="13"/>
      <c r="W330" s="13"/>
      <c r="X330" s="13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</row>
    <row r="331" spans="2:36" ht="25.5" hidden="1" customHeight="1">
      <c r="B331" s="334"/>
      <c r="C331" s="70" t="s">
        <v>55</v>
      </c>
      <c r="D331" s="335"/>
      <c r="E331" s="318"/>
      <c r="F331" s="336"/>
      <c r="G331" s="13"/>
      <c r="H331" s="13"/>
      <c r="I331" s="13"/>
      <c r="J331" s="13"/>
      <c r="K331" s="13"/>
      <c r="L331" s="236"/>
      <c r="M331" s="13"/>
      <c r="N331" s="13"/>
      <c r="O331" s="13"/>
      <c r="P331" s="237"/>
      <c r="Q331" s="13"/>
      <c r="R331" s="13"/>
      <c r="S331" s="13"/>
      <c r="T331" s="10"/>
      <c r="U331" s="10"/>
      <c r="V331" s="13"/>
      <c r="W331" s="13"/>
      <c r="X331" s="13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</row>
    <row r="332" spans="2:36" ht="25.5" customHeight="1">
      <c r="B332" s="337">
        <v>190616.13</v>
      </c>
      <c r="C332" s="338" t="s">
        <v>567</v>
      </c>
      <c r="D332" s="338">
        <v>10</v>
      </c>
      <c r="E332" s="321"/>
      <c r="F332" s="289" t="s">
        <v>564</v>
      </c>
      <c r="G332" s="13"/>
      <c r="H332" s="13"/>
      <c r="I332" s="13"/>
      <c r="J332" s="13"/>
      <c r="K332" s="13"/>
      <c r="L332" s="236"/>
      <c r="M332" s="13"/>
      <c r="N332" s="13"/>
      <c r="O332" s="13"/>
      <c r="P332" s="237"/>
      <c r="Q332" s="13"/>
      <c r="R332" s="13"/>
      <c r="S332" s="13"/>
      <c r="T332" s="10"/>
      <c r="U332" s="10"/>
      <c r="V332" s="13"/>
      <c r="W332" s="13"/>
      <c r="X332" s="13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</row>
    <row r="333" spans="2:36" ht="25.5" customHeight="1">
      <c r="B333" s="337"/>
      <c r="C333" s="338"/>
      <c r="D333" s="338"/>
      <c r="E333" s="321"/>
      <c r="F333" s="235" t="s">
        <v>6</v>
      </c>
      <c r="G333" s="13"/>
      <c r="H333" s="13"/>
      <c r="I333" s="13"/>
      <c r="J333" s="13"/>
      <c r="K333" s="13"/>
      <c r="L333" s="236"/>
      <c r="M333" s="13"/>
      <c r="N333" s="13"/>
      <c r="O333" s="13"/>
      <c r="P333" s="237"/>
      <c r="Q333" s="13"/>
      <c r="R333" s="13"/>
      <c r="S333" s="13"/>
      <c r="T333" s="10"/>
      <c r="U333" s="10"/>
      <c r="V333" s="13"/>
      <c r="W333" s="13"/>
      <c r="X333" s="13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</row>
    <row r="334" spans="2:36" ht="25.5" customHeight="1">
      <c r="B334" s="337"/>
      <c r="C334" s="338"/>
      <c r="D334" s="338"/>
      <c r="E334" s="321">
        <v>237</v>
      </c>
      <c r="F334" s="238" t="s">
        <v>568</v>
      </c>
      <c r="G334" s="13"/>
      <c r="H334" s="13"/>
      <c r="I334" s="13"/>
      <c r="J334" s="239">
        <v>237</v>
      </c>
      <c r="K334" s="240" t="s">
        <v>569</v>
      </c>
      <c r="L334" s="241" t="s">
        <v>568</v>
      </c>
      <c r="M334" s="242">
        <v>106981</v>
      </c>
      <c r="N334" s="243">
        <v>136500</v>
      </c>
      <c r="O334" s="244">
        <f t="shared" ref="O334:O335" si="344">N334*19%</f>
        <v>25935</v>
      </c>
      <c r="P334" s="245">
        <f t="shared" ref="P334:P335" si="345">N334+O334</f>
        <v>162435</v>
      </c>
      <c r="Q334" s="242">
        <v>198117.15</v>
      </c>
      <c r="R334" s="242">
        <f t="shared" ref="R334:R335" si="346">(Z334*5.1%)+Z334</f>
        <v>103056.856</v>
      </c>
      <c r="S334" s="246">
        <f t="shared" ref="S334:S335" si="347">AB334</f>
        <v>154536</v>
      </c>
      <c r="T334" s="53">
        <f t="shared" ref="T334:T335" si="348">AE334</f>
        <v>143491.17654513448</v>
      </c>
      <c r="U334" s="52">
        <f>ROUND(T334,0)</f>
        <v>143491</v>
      </c>
      <c r="V334" s="13"/>
      <c r="W334" s="76">
        <v>98056</v>
      </c>
      <c r="X334" s="76">
        <v>49470.68</v>
      </c>
      <c r="Y334" s="10"/>
      <c r="Z334" s="54">
        <v>98056</v>
      </c>
      <c r="AA334" s="55">
        <v>49470.68</v>
      </c>
      <c r="AB334" s="56">
        <f t="shared" ref="AB334:AB335" si="349">+ROUND(AVERAGE(P334,Q334,R334),0)</f>
        <v>154536</v>
      </c>
      <c r="AC334" s="57">
        <f t="shared" ref="AC334:AC335" si="350">+ROUND(MEDIAN(P334,Q334,R334),0)</f>
        <v>162435</v>
      </c>
      <c r="AD334" s="58">
        <f t="shared" ref="AD334:AD335" si="351">+ROUND(GEOMEAN(P334,Q334,R334),0)</f>
        <v>149128</v>
      </c>
      <c r="AE334" s="59">
        <f t="shared" ref="AE334:AE335" si="352">HARMEAN(P334,Q334,R334)</f>
        <v>143491.17654513448</v>
      </c>
      <c r="AF334" s="60">
        <f t="shared" ref="AF334:AF335" si="353">+ROUND(MIN(P334,Q334,R334),0)</f>
        <v>103057</v>
      </c>
      <c r="AG334" s="61">
        <f t="shared" ref="AG334:AG335" si="354">+ROUND(_xlfn.STDEV.S(P334,Q334,R334),2)</f>
        <v>48019.86</v>
      </c>
      <c r="AH334" s="62">
        <f t="shared" ref="AH334:AH335" si="355">+ROUND(AG334/AB334,2)</f>
        <v>0.31</v>
      </c>
      <c r="AI334" s="63" t="str">
        <f t="shared" ref="AI334:AI335" si="356">IF(AND(AH334&lt;=50%),"MEDIA ARMONICA","PROMEDIO  ")</f>
        <v>MEDIA ARMONICA</v>
      </c>
    </row>
    <row r="335" spans="2:36" ht="25.5" customHeight="1">
      <c r="B335" s="337"/>
      <c r="C335" s="338"/>
      <c r="D335" s="338"/>
      <c r="E335" s="321">
        <v>238</v>
      </c>
      <c r="F335" s="238" t="s">
        <v>570</v>
      </c>
      <c r="G335" s="13"/>
      <c r="H335" s="13"/>
      <c r="I335" s="13"/>
      <c r="J335" s="239">
        <v>238</v>
      </c>
      <c r="K335" s="240" t="s">
        <v>571</v>
      </c>
      <c r="L335" s="241" t="s">
        <v>570</v>
      </c>
      <c r="M335" s="242">
        <v>96390</v>
      </c>
      <c r="N335" s="243">
        <v>45000</v>
      </c>
      <c r="O335" s="244">
        <f t="shared" si="344"/>
        <v>8550</v>
      </c>
      <c r="P335" s="245">
        <f t="shared" si="345"/>
        <v>53550</v>
      </c>
      <c r="Q335" s="242">
        <v>107992.5</v>
      </c>
      <c r="R335" s="242">
        <f t="shared" si="346"/>
        <v>104057.408</v>
      </c>
      <c r="S335" s="246">
        <f t="shared" si="347"/>
        <v>88533</v>
      </c>
      <c r="T335" s="53">
        <f t="shared" si="348"/>
        <v>79905.991175570438</v>
      </c>
      <c r="U335" s="52">
        <f t="shared" ref="U335" si="357">ROUND(T335,0)</f>
        <v>79906</v>
      </c>
      <c r="V335" s="13"/>
      <c r="W335" s="13"/>
      <c r="X335" s="13"/>
      <c r="Y335" s="10"/>
      <c r="Z335" s="54">
        <v>99008</v>
      </c>
      <c r="AA335" s="55">
        <v>50159.69</v>
      </c>
      <c r="AB335" s="56">
        <f t="shared" si="349"/>
        <v>88533</v>
      </c>
      <c r="AC335" s="57">
        <f t="shared" si="350"/>
        <v>104057</v>
      </c>
      <c r="AD335" s="58">
        <f t="shared" si="351"/>
        <v>84426</v>
      </c>
      <c r="AE335" s="59">
        <f t="shared" si="352"/>
        <v>79905.991175570438</v>
      </c>
      <c r="AF335" s="60">
        <f t="shared" si="353"/>
        <v>53550</v>
      </c>
      <c r="AG335" s="61">
        <f t="shared" si="354"/>
        <v>30360.25</v>
      </c>
      <c r="AH335" s="62">
        <f t="shared" si="355"/>
        <v>0.34</v>
      </c>
      <c r="AI335" s="63" t="str">
        <f t="shared" si="356"/>
        <v>MEDIA ARMONICA</v>
      </c>
    </row>
    <row r="336" spans="2:36" ht="25.5" hidden="1" customHeight="1">
      <c r="B336" s="334" t="s">
        <v>0</v>
      </c>
      <c r="C336" s="70" t="s">
        <v>1</v>
      </c>
      <c r="D336" s="335" t="s">
        <v>2</v>
      </c>
      <c r="E336" s="318"/>
      <c r="F336" s="336" t="s">
        <v>3</v>
      </c>
      <c r="G336" s="13"/>
      <c r="H336" s="13"/>
      <c r="I336" s="13"/>
      <c r="J336" s="13"/>
      <c r="K336" s="13"/>
      <c r="L336" s="236"/>
      <c r="M336" s="13"/>
      <c r="N336" s="13"/>
      <c r="O336" s="13"/>
      <c r="P336" s="237"/>
      <c r="Q336" s="13"/>
      <c r="R336" s="13"/>
      <c r="S336" s="13"/>
      <c r="T336" s="10"/>
      <c r="U336" s="10"/>
      <c r="V336" s="13"/>
      <c r="W336" s="13"/>
      <c r="X336" s="13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</row>
    <row r="337" spans="2:35" ht="25.5" hidden="1" customHeight="1">
      <c r="B337" s="334"/>
      <c r="C337" s="70" t="s">
        <v>54</v>
      </c>
      <c r="D337" s="335"/>
      <c r="E337" s="318"/>
      <c r="F337" s="336"/>
      <c r="G337" s="13"/>
      <c r="H337" s="13"/>
      <c r="I337" s="13"/>
      <c r="J337" s="13"/>
      <c r="K337" s="13"/>
      <c r="L337" s="236"/>
      <c r="M337" s="13"/>
      <c r="N337" s="13"/>
      <c r="O337" s="13"/>
      <c r="P337" s="237"/>
      <c r="Q337" s="13"/>
      <c r="R337" s="13"/>
      <c r="S337" s="13"/>
      <c r="T337" s="10"/>
      <c r="U337" s="10"/>
      <c r="V337" s="13"/>
      <c r="W337" s="13"/>
      <c r="X337" s="13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</row>
    <row r="338" spans="2:35" ht="25.5" hidden="1" customHeight="1">
      <c r="B338" s="334"/>
      <c r="C338" s="70" t="s">
        <v>55</v>
      </c>
      <c r="D338" s="335"/>
      <c r="E338" s="318"/>
      <c r="F338" s="336"/>
      <c r="G338" s="13"/>
      <c r="H338" s="13"/>
      <c r="I338" s="13"/>
      <c r="J338" s="13"/>
      <c r="K338" s="13"/>
      <c r="L338" s="236"/>
      <c r="M338" s="13"/>
      <c r="N338" s="13"/>
      <c r="O338" s="13"/>
      <c r="P338" s="237"/>
      <c r="Q338" s="13"/>
      <c r="R338" s="13"/>
      <c r="S338" s="13"/>
      <c r="T338" s="10"/>
      <c r="U338" s="10"/>
      <c r="V338" s="13"/>
      <c r="W338" s="13"/>
      <c r="X338" s="13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</row>
    <row r="339" spans="2:35" ht="25.5" customHeight="1">
      <c r="B339" s="337">
        <v>550000</v>
      </c>
      <c r="C339" s="338" t="s">
        <v>572</v>
      </c>
      <c r="D339" s="338">
        <v>10</v>
      </c>
      <c r="E339" s="326"/>
      <c r="F339" s="276" t="s">
        <v>573</v>
      </c>
      <c r="G339" s="232"/>
      <c r="H339" s="109"/>
      <c r="I339" s="109"/>
      <c r="J339" s="109"/>
      <c r="K339" s="109"/>
      <c r="L339" s="109"/>
      <c r="M339" s="277"/>
      <c r="N339" s="109"/>
      <c r="O339" s="109"/>
      <c r="P339" s="109"/>
      <c r="Q339" s="278"/>
      <c r="R339" s="109"/>
      <c r="S339" s="109"/>
      <c r="T339" s="106"/>
      <c r="U339" s="106"/>
      <c r="V339" s="106"/>
      <c r="W339" s="109"/>
      <c r="X339" s="109"/>
      <c r="Y339" s="109"/>
      <c r="Z339" s="106"/>
      <c r="AA339" s="106"/>
      <c r="AB339" s="106"/>
      <c r="AC339" s="106"/>
      <c r="AD339" s="106"/>
      <c r="AE339" s="106"/>
      <c r="AF339" s="106"/>
      <c r="AG339" s="106"/>
      <c r="AH339" s="106"/>
      <c r="AI339" s="106"/>
    </row>
    <row r="340" spans="2:35" ht="25.5" customHeight="1">
      <c r="B340" s="337"/>
      <c r="C340" s="338"/>
      <c r="D340" s="338"/>
      <c r="E340" s="321"/>
      <c r="F340" s="235" t="s">
        <v>6</v>
      </c>
      <c r="G340" s="13"/>
      <c r="H340" s="13"/>
      <c r="I340" s="13"/>
      <c r="J340" s="13"/>
      <c r="K340" s="13"/>
      <c r="L340" s="236"/>
      <c r="M340" s="13"/>
      <c r="N340" s="13"/>
      <c r="O340" s="13"/>
      <c r="P340" s="237"/>
      <c r="Q340" s="13"/>
      <c r="R340" s="13"/>
      <c r="S340" s="13"/>
      <c r="T340" s="10"/>
      <c r="U340" s="10"/>
      <c r="V340" s="13"/>
      <c r="W340" s="13"/>
      <c r="X340" s="13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</row>
    <row r="341" spans="2:35" ht="25.5" customHeight="1">
      <c r="B341" s="337"/>
      <c r="C341" s="338"/>
      <c r="D341" s="338"/>
      <c r="E341" s="321">
        <v>239</v>
      </c>
      <c r="F341" s="238" t="s">
        <v>574</v>
      </c>
      <c r="G341" s="13"/>
      <c r="H341" s="13"/>
      <c r="I341" s="13"/>
      <c r="J341" s="239">
        <v>239</v>
      </c>
      <c r="K341" s="240" t="s">
        <v>575</v>
      </c>
      <c r="L341" s="241" t="s">
        <v>574</v>
      </c>
      <c r="M341" s="242">
        <v>11305</v>
      </c>
      <c r="N341" s="243">
        <v>14000</v>
      </c>
      <c r="O341" s="244">
        <f t="shared" ref="O341" si="358">N341*19%</f>
        <v>2660</v>
      </c>
      <c r="P341" s="245">
        <f t="shared" ref="P341" si="359">N341+O341</f>
        <v>16660</v>
      </c>
      <c r="Q341" s="242">
        <v>14726.25</v>
      </c>
      <c r="R341" s="242"/>
      <c r="S341" s="246">
        <f t="shared" ref="S341" si="360">AB341</f>
        <v>15693</v>
      </c>
      <c r="T341" s="53">
        <f t="shared" ref="T341" si="361">AE341</f>
        <v>15633.554502369667</v>
      </c>
      <c r="U341" s="52">
        <f t="shared" ref="U341" si="362">ROUND(T341,0)</f>
        <v>15634</v>
      </c>
      <c r="V341" s="13"/>
      <c r="W341" s="13"/>
      <c r="X341" s="13"/>
      <c r="Y341" s="10"/>
      <c r="Z341" s="69"/>
      <c r="AA341" s="10"/>
      <c r="AB341" s="56">
        <f>+ROUND(AVERAGE(P341,Q341),0)</f>
        <v>15693</v>
      </c>
      <c r="AC341" s="57">
        <f t="shared" ref="AC341" si="363">+ROUND(MEDIAN(P341,Q341),0)</f>
        <v>15693</v>
      </c>
      <c r="AD341" s="58">
        <f t="shared" ref="AD341" si="364">+ROUND(GEOMEAN(P341,Q341),0)</f>
        <v>15663</v>
      </c>
      <c r="AE341" s="59">
        <f t="shared" ref="AE341" si="365">HARMEAN(P341,Q341)</f>
        <v>15633.554502369667</v>
      </c>
      <c r="AF341" s="60">
        <f t="shared" ref="AF341" si="366">+ROUND(MIN(P341,Q341),0)</f>
        <v>14726</v>
      </c>
      <c r="AG341" s="61">
        <f t="shared" ref="AG341" si="367">+ROUND(_xlfn.STDEV.S(P341,Q341),2)</f>
        <v>1367.37</v>
      </c>
      <c r="AH341" s="62">
        <f t="shared" ref="AH341" si="368">+ROUND(AG341/AB341,2)</f>
        <v>0.09</v>
      </c>
      <c r="AI341" s="78" t="str">
        <f t="shared" ref="AI341" si="369">IF(AND(AH341&lt;=50%),"MEDIA ARMONICA","PROMEDIO  ")</f>
        <v>MEDIA ARMONICA</v>
      </c>
    </row>
    <row r="342" spans="2:35" ht="25.5" hidden="1" customHeight="1">
      <c r="B342" s="376" t="s">
        <v>0</v>
      </c>
      <c r="C342" s="14" t="s">
        <v>1</v>
      </c>
      <c r="D342" s="352" t="s">
        <v>2</v>
      </c>
      <c r="E342" s="322"/>
      <c r="F342" s="354" t="s">
        <v>3</v>
      </c>
      <c r="G342" s="4"/>
      <c r="H342" s="4"/>
      <c r="I342" s="4"/>
      <c r="J342" s="4"/>
      <c r="K342" s="4"/>
      <c r="L342" s="256"/>
      <c r="M342" s="4"/>
      <c r="N342" s="4"/>
      <c r="O342" s="4"/>
      <c r="P342" s="257"/>
      <c r="Q342" s="4"/>
      <c r="R342" s="4"/>
      <c r="S342" s="4"/>
    </row>
    <row r="343" spans="2:35" ht="25.5" hidden="1" customHeight="1">
      <c r="B343" s="376"/>
      <c r="C343" s="14" t="s">
        <v>54</v>
      </c>
      <c r="D343" s="352"/>
      <c r="E343" s="322"/>
      <c r="F343" s="354"/>
      <c r="G343" s="4"/>
      <c r="H343" s="4"/>
      <c r="I343" s="4"/>
      <c r="J343" s="4"/>
      <c r="K343" s="4"/>
      <c r="L343" s="256"/>
      <c r="M343" s="4"/>
      <c r="N343" s="4"/>
      <c r="O343" s="4"/>
      <c r="P343" s="257"/>
      <c r="Q343" s="4"/>
      <c r="R343" s="4"/>
      <c r="S343" s="4"/>
    </row>
    <row r="344" spans="2:35" ht="25.5" hidden="1" customHeight="1">
      <c r="B344" s="376"/>
      <c r="C344" s="14" t="s">
        <v>55</v>
      </c>
      <c r="D344" s="352"/>
      <c r="E344" s="322"/>
      <c r="F344" s="354"/>
      <c r="G344" s="4"/>
      <c r="H344" s="4"/>
      <c r="I344" s="4"/>
      <c r="J344" s="4"/>
      <c r="K344" s="4"/>
      <c r="L344" s="256"/>
      <c r="M344" s="4"/>
      <c r="N344" s="4"/>
      <c r="O344" s="4"/>
      <c r="P344" s="257"/>
      <c r="Q344" s="4"/>
      <c r="R344" s="4"/>
      <c r="S344" s="4"/>
    </row>
    <row r="345" spans="2:35" ht="25.5" customHeight="1">
      <c r="B345" s="337">
        <v>12504914.789999999</v>
      </c>
      <c r="C345" s="338" t="s">
        <v>576</v>
      </c>
      <c r="D345" s="338">
        <v>10</v>
      </c>
      <c r="E345" s="326"/>
      <c r="F345" s="276" t="s">
        <v>577</v>
      </c>
      <c r="G345" s="232"/>
      <c r="H345" s="109"/>
      <c r="I345" s="109"/>
      <c r="J345" s="109"/>
      <c r="K345" s="109"/>
      <c r="L345" s="109"/>
      <c r="M345" s="277"/>
      <c r="N345" s="109"/>
      <c r="O345" s="109"/>
      <c r="P345" s="109"/>
      <c r="Q345" s="278"/>
      <c r="R345" s="109"/>
      <c r="S345" s="109"/>
      <c r="T345" s="106"/>
      <c r="U345" s="106"/>
      <c r="V345" s="106"/>
      <c r="W345" s="109"/>
      <c r="X345" s="109"/>
      <c r="Y345" s="109"/>
      <c r="Z345" s="106"/>
      <c r="AA345" s="106"/>
      <c r="AB345" s="106"/>
      <c r="AC345" s="106"/>
      <c r="AD345" s="106"/>
      <c r="AE345" s="106"/>
      <c r="AF345" s="106"/>
      <c r="AG345" s="106"/>
      <c r="AH345" s="106"/>
      <c r="AI345" s="106"/>
    </row>
    <row r="346" spans="2:35" ht="25.5" customHeight="1">
      <c r="B346" s="337"/>
      <c r="C346" s="338"/>
      <c r="D346" s="338"/>
      <c r="E346" s="321"/>
      <c r="F346" s="235" t="s">
        <v>6</v>
      </c>
      <c r="G346" s="13"/>
      <c r="H346" s="13"/>
      <c r="I346" s="13"/>
      <c r="J346" s="13"/>
      <c r="K346" s="13"/>
      <c r="L346" s="236"/>
      <c r="M346" s="13"/>
      <c r="N346" s="13"/>
      <c r="O346" s="13"/>
      <c r="P346" s="237"/>
      <c r="Q346" s="13"/>
      <c r="R346" s="13"/>
      <c r="S346" s="13"/>
      <c r="T346" s="10"/>
      <c r="U346" s="10"/>
      <c r="V346" s="13"/>
      <c r="W346" s="13"/>
      <c r="X346" s="13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</row>
    <row r="347" spans="2:35" ht="25.5" customHeight="1">
      <c r="B347" s="337"/>
      <c r="C347" s="338"/>
      <c r="D347" s="338"/>
      <c r="E347" s="327">
        <v>240</v>
      </c>
      <c r="F347" s="238" t="s">
        <v>578</v>
      </c>
      <c r="G347" s="13"/>
      <c r="H347" s="13"/>
      <c r="I347" s="13"/>
      <c r="J347" s="239">
        <v>240</v>
      </c>
      <c r="K347" s="240" t="s">
        <v>579</v>
      </c>
      <c r="L347" s="241" t="s">
        <v>578</v>
      </c>
      <c r="M347" s="294">
        <v>17850</v>
      </c>
      <c r="N347" s="243">
        <v>15000</v>
      </c>
      <c r="O347" s="244">
        <f t="shared" ref="O347:O350" si="370">N347*19%</f>
        <v>2850</v>
      </c>
      <c r="P347" s="245">
        <f t="shared" ref="P347:P350" si="371">N347+O347</f>
        <v>17850</v>
      </c>
      <c r="Q347" s="294">
        <v>14726.25</v>
      </c>
      <c r="R347" s="242">
        <f t="shared" ref="R347:R348" si="372">(Z347*5.1%)+Z347</f>
        <v>18948.478999999999</v>
      </c>
      <c r="S347" s="246">
        <f t="shared" ref="S347:S350" si="373">AB347</f>
        <v>17175</v>
      </c>
      <c r="T347" s="53">
        <f t="shared" ref="T347:T350" si="374">AE347</f>
        <v>16977.636251640601</v>
      </c>
      <c r="U347" s="52">
        <f t="shared" ref="U347:U350" si="375">ROUND(T347,0)</f>
        <v>16978</v>
      </c>
      <c r="V347" s="13"/>
      <c r="W347" s="13"/>
      <c r="X347" s="13"/>
      <c r="Y347" s="10"/>
      <c r="Z347" s="54">
        <v>18029</v>
      </c>
      <c r="AA347" s="55">
        <v>9186.7999999999993</v>
      </c>
      <c r="AB347" s="56">
        <f t="shared" ref="AB347:AB348" si="376">+ROUND(AVERAGE(P347,Q347,R347),0)</f>
        <v>17175</v>
      </c>
      <c r="AC347" s="57">
        <f t="shared" ref="AC347:AC348" si="377">+ROUND(MEDIAN(P347,Q347,R347),0)</f>
        <v>17850</v>
      </c>
      <c r="AD347" s="58">
        <f t="shared" ref="AD347:AD348" si="378">+ROUND(GEOMEAN(P347,Q347,R347),0)</f>
        <v>17078</v>
      </c>
      <c r="AE347" s="59">
        <f t="shared" ref="AE347:AE348" si="379">HARMEAN(P347,Q347,R347)</f>
        <v>16977.636251640601</v>
      </c>
      <c r="AF347" s="60">
        <f t="shared" ref="AF347:AF348" si="380">+ROUND(MIN(P347,Q347,R347),0)</f>
        <v>14726</v>
      </c>
      <c r="AG347" s="61">
        <f t="shared" ref="AG347:AG348" si="381">+ROUND(_xlfn.STDEV.S(P347,Q347,R347),2)</f>
        <v>2190.5700000000002</v>
      </c>
      <c r="AH347" s="62">
        <f t="shared" ref="AH347:AH350" si="382">+ROUND(AG347/AB347,2)</f>
        <v>0.13</v>
      </c>
      <c r="AI347" s="63" t="str">
        <f t="shared" ref="AI347:AI350" si="383">IF(AND(AH347&lt;=50%),"MEDIA ARMONICA","PROMEDIO  ")</f>
        <v>MEDIA ARMONICA</v>
      </c>
    </row>
    <row r="348" spans="2:35" ht="25.5" customHeight="1">
      <c r="B348" s="337"/>
      <c r="C348" s="338"/>
      <c r="D348" s="338"/>
      <c r="E348" s="327">
        <v>241</v>
      </c>
      <c r="F348" s="238" t="s">
        <v>580</v>
      </c>
      <c r="G348" s="13"/>
      <c r="H348" s="13"/>
      <c r="I348" s="13"/>
      <c r="J348" s="239">
        <v>241</v>
      </c>
      <c r="K348" s="240" t="s">
        <v>581</v>
      </c>
      <c r="L348" s="241" t="s">
        <v>580</v>
      </c>
      <c r="M348" s="294">
        <v>17850</v>
      </c>
      <c r="N348" s="243">
        <v>15000</v>
      </c>
      <c r="O348" s="244">
        <f t="shared" si="370"/>
        <v>2850</v>
      </c>
      <c r="P348" s="245">
        <f t="shared" si="371"/>
        <v>17850</v>
      </c>
      <c r="Q348" s="294">
        <v>14726.25</v>
      </c>
      <c r="R348" s="242">
        <f t="shared" si="372"/>
        <v>19135.557000000001</v>
      </c>
      <c r="S348" s="246">
        <f t="shared" si="373"/>
        <v>17237</v>
      </c>
      <c r="T348" s="53">
        <f t="shared" si="374"/>
        <v>17027.353878112979</v>
      </c>
      <c r="U348" s="52">
        <f t="shared" si="375"/>
        <v>17027</v>
      </c>
      <c r="V348" s="13"/>
      <c r="W348" s="13"/>
      <c r="X348" s="13"/>
      <c r="Y348" s="10"/>
      <c r="Z348" s="54">
        <v>18207</v>
      </c>
      <c r="AA348" s="55">
        <v>9203.4599999999991</v>
      </c>
      <c r="AB348" s="56">
        <f t="shared" si="376"/>
        <v>17237</v>
      </c>
      <c r="AC348" s="57">
        <f t="shared" si="377"/>
        <v>17850</v>
      </c>
      <c r="AD348" s="58">
        <f t="shared" si="378"/>
        <v>17134</v>
      </c>
      <c r="AE348" s="59">
        <f t="shared" si="379"/>
        <v>17027.353878112979</v>
      </c>
      <c r="AF348" s="60">
        <f t="shared" si="380"/>
        <v>14726</v>
      </c>
      <c r="AG348" s="61">
        <f t="shared" si="381"/>
        <v>2267.61</v>
      </c>
      <c r="AH348" s="62">
        <f t="shared" si="382"/>
        <v>0.13</v>
      </c>
      <c r="AI348" s="63" t="str">
        <f t="shared" si="383"/>
        <v>MEDIA ARMONICA</v>
      </c>
    </row>
    <row r="349" spans="2:35" ht="25.5" customHeight="1">
      <c r="B349" s="337"/>
      <c r="C349" s="338"/>
      <c r="D349" s="338"/>
      <c r="E349" s="327">
        <v>242</v>
      </c>
      <c r="F349" s="238" t="s">
        <v>582</v>
      </c>
      <c r="G349" s="13"/>
      <c r="H349" s="13"/>
      <c r="I349" s="13"/>
      <c r="J349" s="239">
        <v>242</v>
      </c>
      <c r="K349" s="240" t="s">
        <v>583</v>
      </c>
      <c r="L349" s="241" t="s">
        <v>582</v>
      </c>
      <c r="M349" s="241">
        <v>1392300</v>
      </c>
      <c r="N349" s="243">
        <v>850000</v>
      </c>
      <c r="O349" s="244">
        <f t="shared" si="370"/>
        <v>161500</v>
      </c>
      <c r="P349" s="245">
        <f t="shared" si="371"/>
        <v>1011500</v>
      </c>
      <c r="Q349" s="241">
        <v>1590435</v>
      </c>
      <c r="R349" s="241"/>
      <c r="S349" s="246">
        <f t="shared" si="373"/>
        <v>1300968</v>
      </c>
      <c r="T349" s="53">
        <f t="shared" si="374"/>
        <v>1236560.4847930484</v>
      </c>
      <c r="U349" s="52">
        <f>ROUND(T349,0)</f>
        <v>1236560</v>
      </c>
      <c r="V349" s="13"/>
      <c r="W349" s="13"/>
      <c r="X349" s="13"/>
      <c r="Y349" s="10"/>
      <c r="Z349" s="69"/>
      <c r="AA349" s="10"/>
      <c r="AB349" s="56">
        <f t="shared" ref="AB349:AB350" si="384">+ROUND(AVERAGE(P349,Q349),0)</f>
        <v>1300968</v>
      </c>
      <c r="AC349" s="57">
        <f t="shared" ref="AC349:AC350" si="385">+ROUND(MEDIAN(P349,Q349),0)</f>
        <v>1300968</v>
      </c>
      <c r="AD349" s="58">
        <f t="shared" ref="AD349:AD350" si="386">+ROUND(GEOMEAN(P349,Q349),0)</f>
        <v>1268355</v>
      </c>
      <c r="AE349" s="59">
        <f t="shared" ref="AE349:AE350" si="387">HARMEAN(P349,Q349)</f>
        <v>1236560.4847930484</v>
      </c>
      <c r="AF349" s="60">
        <f t="shared" ref="AF349:AF350" si="388">+ROUND(MIN(P349,Q349),0)</f>
        <v>1011500</v>
      </c>
      <c r="AG349" s="61">
        <f t="shared" ref="AG349:AG350" si="389">+ROUND(_xlfn.STDEV.S(P349,Q349),2)</f>
        <v>409368.86</v>
      </c>
      <c r="AH349" s="62">
        <f t="shared" si="382"/>
        <v>0.31</v>
      </c>
      <c r="AI349" s="78" t="str">
        <f t="shared" si="383"/>
        <v>MEDIA ARMONICA</v>
      </c>
    </row>
    <row r="350" spans="2:35" ht="25.5" customHeight="1" thickBot="1">
      <c r="B350" s="337"/>
      <c r="C350" s="338"/>
      <c r="D350" s="338"/>
      <c r="E350" s="327">
        <v>243</v>
      </c>
      <c r="F350" s="238" t="s">
        <v>584</v>
      </c>
      <c r="G350" s="13"/>
      <c r="H350" s="13"/>
      <c r="I350" s="13"/>
      <c r="J350" s="239">
        <v>243</v>
      </c>
      <c r="K350" s="240" t="s">
        <v>585</v>
      </c>
      <c r="L350" s="241" t="s">
        <v>584</v>
      </c>
      <c r="M350" s="241">
        <v>2142000</v>
      </c>
      <c r="N350" s="243">
        <v>1450000</v>
      </c>
      <c r="O350" s="244">
        <f t="shared" si="370"/>
        <v>275500</v>
      </c>
      <c r="P350" s="245">
        <f t="shared" si="371"/>
        <v>1725500</v>
      </c>
      <c r="Q350" s="241">
        <v>2532915</v>
      </c>
      <c r="R350" s="241"/>
      <c r="S350" s="246">
        <f t="shared" si="373"/>
        <v>2129208</v>
      </c>
      <c r="T350" s="53">
        <f t="shared" si="374"/>
        <v>2052662.7078384797</v>
      </c>
      <c r="U350" s="52">
        <f t="shared" si="375"/>
        <v>2052663</v>
      </c>
      <c r="V350" s="13"/>
      <c r="W350" s="13"/>
      <c r="X350" s="13"/>
      <c r="Y350" s="10"/>
      <c r="Z350" s="69"/>
      <c r="AA350" s="10"/>
      <c r="AB350" s="56">
        <f t="shared" si="384"/>
        <v>2129208</v>
      </c>
      <c r="AC350" s="57">
        <f t="shared" si="385"/>
        <v>2129208</v>
      </c>
      <c r="AD350" s="58">
        <f t="shared" si="386"/>
        <v>2090585</v>
      </c>
      <c r="AE350" s="59">
        <f t="shared" si="387"/>
        <v>2052662.7078384797</v>
      </c>
      <c r="AF350" s="60">
        <f t="shared" si="388"/>
        <v>1725500</v>
      </c>
      <c r="AG350" s="61">
        <f t="shared" si="389"/>
        <v>570928.62</v>
      </c>
      <c r="AH350" s="62">
        <f t="shared" si="382"/>
        <v>0.27</v>
      </c>
      <c r="AI350" s="78" t="str">
        <f t="shared" si="383"/>
        <v>MEDIA ARMONICA</v>
      </c>
    </row>
    <row r="351" spans="2:35" ht="25.5" hidden="1" customHeight="1">
      <c r="B351" s="346" t="s">
        <v>0</v>
      </c>
      <c r="C351" s="14" t="s">
        <v>1</v>
      </c>
      <c r="D351" s="352" t="s">
        <v>2</v>
      </c>
      <c r="E351" s="322"/>
      <c r="F351" s="354" t="s">
        <v>3</v>
      </c>
      <c r="G351" s="4"/>
      <c r="H351" s="4"/>
      <c r="I351" s="4"/>
      <c r="J351" s="4"/>
      <c r="K351" s="4"/>
      <c r="L351" s="256"/>
      <c r="M351" s="4"/>
      <c r="N351" s="4"/>
      <c r="O351" s="4"/>
      <c r="P351" s="257"/>
      <c r="Q351" s="4"/>
      <c r="R351" s="4"/>
      <c r="S351" s="4"/>
    </row>
    <row r="352" spans="2:35" ht="25.5" hidden="1" customHeight="1">
      <c r="B352" s="346"/>
      <c r="C352" s="14" t="s">
        <v>54</v>
      </c>
      <c r="D352" s="352"/>
      <c r="E352" s="322"/>
      <c r="F352" s="354"/>
      <c r="G352" s="4"/>
      <c r="H352" s="4"/>
      <c r="I352" s="4"/>
      <c r="J352" s="4"/>
      <c r="K352" s="4"/>
      <c r="L352" s="256"/>
      <c r="M352" s="4"/>
      <c r="N352" s="4"/>
      <c r="O352" s="4"/>
      <c r="P352" s="257"/>
      <c r="Q352" s="4"/>
      <c r="R352" s="4"/>
      <c r="S352" s="4"/>
    </row>
    <row r="353" spans="2:35" ht="25.5" hidden="1" customHeight="1" thickBot="1">
      <c r="B353" s="351"/>
      <c r="C353" s="90" t="s">
        <v>55</v>
      </c>
      <c r="D353" s="353"/>
      <c r="E353" s="328"/>
      <c r="F353" s="375"/>
      <c r="G353" s="4"/>
      <c r="H353" s="4"/>
      <c r="I353" s="4"/>
      <c r="J353" s="4"/>
      <c r="K353" s="4"/>
      <c r="L353" s="256"/>
      <c r="M353" s="4"/>
      <c r="N353" s="4"/>
      <c r="O353" s="4"/>
      <c r="P353" s="257"/>
      <c r="Q353" s="4"/>
      <c r="R353" s="4"/>
      <c r="S353" s="4"/>
    </row>
    <row r="354" spans="2:35" ht="25.5" customHeight="1">
      <c r="B354" s="364">
        <v>3935417</v>
      </c>
      <c r="C354" s="367" t="s">
        <v>586</v>
      </c>
      <c r="D354" s="367">
        <v>10</v>
      </c>
      <c r="E354" s="326"/>
      <c r="F354" s="276" t="s">
        <v>587</v>
      </c>
      <c r="G354" s="232"/>
      <c r="H354" s="109"/>
      <c r="I354" s="109"/>
      <c r="J354" s="109"/>
      <c r="K354" s="109"/>
      <c r="L354" s="109"/>
      <c r="M354" s="277"/>
      <c r="N354" s="109"/>
      <c r="O354" s="109"/>
      <c r="P354" s="109"/>
      <c r="Q354" s="278"/>
      <c r="R354" s="109"/>
      <c r="S354" s="109"/>
      <c r="T354" s="106"/>
      <c r="U354" s="106"/>
      <c r="V354" s="106"/>
      <c r="W354" s="109"/>
      <c r="X354" s="109"/>
      <c r="Y354" s="109"/>
      <c r="Z354" s="106"/>
      <c r="AA354" s="106"/>
      <c r="AB354" s="106"/>
      <c r="AC354" s="106"/>
      <c r="AD354" s="106"/>
      <c r="AE354" s="106"/>
      <c r="AF354" s="106"/>
      <c r="AG354" s="106"/>
      <c r="AH354" s="106"/>
      <c r="AI354" s="106"/>
    </row>
    <row r="355" spans="2:35" ht="25.5" customHeight="1" thickBot="1">
      <c r="B355" s="365"/>
      <c r="C355" s="368"/>
      <c r="D355" s="368"/>
      <c r="E355" s="329"/>
      <c r="F355" s="295" t="s">
        <v>6</v>
      </c>
      <c r="G355" s="4"/>
      <c r="H355" s="4"/>
      <c r="I355" s="4"/>
      <c r="J355" s="4"/>
      <c r="K355" s="4"/>
      <c r="L355" s="256"/>
      <c r="M355" s="4"/>
      <c r="N355" s="4"/>
      <c r="O355" s="4"/>
      <c r="P355" s="257"/>
      <c r="Q355" s="4"/>
      <c r="R355" s="4"/>
      <c r="S355" s="4"/>
    </row>
    <row r="356" spans="2:35" ht="25.5" customHeight="1" thickBot="1">
      <c r="B356" s="365"/>
      <c r="C356" s="368"/>
      <c r="D356" s="368"/>
      <c r="E356" s="330">
        <v>244</v>
      </c>
      <c r="F356" s="297" t="s">
        <v>588</v>
      </c>
      <c r="G356" s="4"/>
      <c r="H356" s="4"/>
      <c r="I356" s="4"/>
      <c r="J356" s="296">
        <v>244</v>
      </c>
      <c r="K356" s="298" t="s">
        <v>589</v>
      </c>
      <c r="L356" s="299" t="s">
        <v>588</v>
      </c>
      <c r="M356" s="300">
        <v>22610</v>
      </c>
      <c r="N356" s="243">
        <v>50000</v>
      </c>
      <c r="O356" s="244">
        <f t="shared" ref="O356:O360" si="390">N356*19%</f>
        <v>9500</v>
      </c>
      <c r="P356" s="245">
        <f t="shared" ref="P356:P360" si="391">N356+O356</f>
        <v>59500</v>
      </c>
      <c r="Q356" s="300">
        <v>102102</v>
      </c>
      <c r="R356" s="300"/>
      <c r="S356" s="246">
        <f t="shared" ref="S356:S360" si="392">AB356</f>
        <v>80801</v>
      </c>
      <c r="T356" s="53">
        <f t="shared" ref="T356:T360" si="393">AE356</f>
        <v>75185.567010309285</v>
      </c>
      <c r="U356" s="52">
        <f t="shared" ref="U356:U360" si="394">ROUND(T356,0)</f>
        <v>75186</v>
      </c>
      <c r="W356" s="155" t="s">
        <v>590</v>
      </c>
      <c r="X356" s="155"/>
      <c r="Z356" s="69"/>
      <c r="AA356" s="10"/>
      <c r="AB356" s="56">
        <f t="shared" ref="AB356:AB360" si="395">+ROUND(AVERAGE(P356,Q356),0)</f>
        <v>80801</v>
      </c>
      <c r="AC356" s="57">
        <f t="shared" ref="AC356:AC360" si="396">+ROUND(MEDIAN(P356,Q356),0)</f>
        <v>80801</v>
      </c>
      <c r="AD356" s="58">
        <f t="shared" ref="AD356:AD360" si="397">+ROUND(GEOMEAN(P356,Q356),0)</f>
        <v>77943</v>
      </c>
      <c r="AE356" s="59">
        <f t="shared" ref="AE356:AE360" si="398">HARMEAN(P356,Q356)</f>
        <v>75185.567010309285</v>
      </c>
      <c r="AF356" s="60">
        <f t="shared" ref="AF356:AF360" si="399">+ROUND(MIN(P356,Q356),0)</f>
        <v>59500</v>
      </c>
      <c r="AG356" s="156">
        <f t="shared" ref="AG356:AG360" si="400">+ROUND(_xlfn.STDEV.S(P356,Q356),2)</f>
        <v>30124.16</v>
      </c>
      <c r="AH356" s="157">
        <f t="shared" ref="AH356:AH360" si="401">+ROUND(AG356/AB356,2)</f>
        <v>0.37</v>
      </c>
      <c r="AI356" s="158" t="str">
        <f t="shared" ref="AI356:AI360" si="402">IF(AND(AH356&lt;=50%),"MEDIA ARMONICA","PROMEDIO  ")</f>
        <v>MEDIA ARMONICA</v>
      </c>
    </row>
    <row r="357" spans="2:35" ht="25.5" customHeight="1" thickBot="1">
      <c r="B357" s="365"/>
      <c r="C357" s="368"/>
      <c r="D357" s="368"/>
      <c r="E357" s="330">
        <v>245</v>
      </c>
      <c r="F357" s="297" t="s">
        <v>591</v>
      </c>
      <c r="G357" s="4"/>
      <c r="H357" s="4"/>
      <c r="I357" s="4"/>
      <c r="J357" s="296">
        <v>245</v>
      </c>
      <c r="K357" s="298" t="s">
        <v>592</v>
      </c>
      <c r="L357" s="299" t="s">
        <v>591</v>
      </c>
      <c r="M357" s="300">
        <v>29750</v>
      </c>
      <c r="N357" s="243">
        <v>75000</v>
      </c>
      <c r="O357" s="244">
        <f t="shared" si="390"/>
        <v>14250</v>
      </c>
      <c r="P357" s="245">
        <f t="shared" si="391"/>
        <v>89250</v>
      </c>
      <c r="Q357" s="300">
        <v>148512</v>
      </c>
      <c r="R357" s="300"/>
      <c r="S357" s="246">
        <f t="shared" si="392"/>
        <v>118881</v>
      </c>
      <c r="T357" s="53">
        <f t="shared" si="393"/>
        <v>111495.49549549549</v>
      </c>
      <c r="U357" s="52">
        <f t="shared" si="394"/>
        <v>111495</v>
      </c>
      <c r="W357" s="155" t="s">
        <v>590</v>
      </c>
      <c r="X357" s="155"/>
      <c r="Z357" s="69"/>
      <c r="AA357" s="10"/>
      <c r="AB357" s="56">
        <f t="shared" si="395"/>
        <v>118881</v>
      </c>
      <c r="AC357" s="57">
        <f t="shared" si="396"/>
        <v>118881</v>
      </c>
      <c r="AD357" s="58">
        <f t="shared" si="397"/>
        <v>115129</v>
      </c>
      <c r="AE357" s="59">
        <f t="shared" si="398"/>
        <v>111495.49549549549</v>
      </c>
      <c r="AF357" s="60">
        <f t="shared" si="399"/>
        <v>89250</v>
      </c>
      <c r="AG357" s="156">
        <f t="shared" si="400"/>
        <v>41904.559999999998</v>
      </c>
      <c r="AH357" s="157">
        <f t="shared" si="401"/>
        <v>0.35</v>
      </c>
      <c r="AI357" s="158" t="str">
        <f t="shared" si="402"/>
        <v>MEDIA ARMONICA</v>
      </c>
    </row>
    <row r="358" spans="2:35" ht="25.5" customHeight="1" thickBot="1">
      <c r="B358" s="365"/>
      <c r="C358" s="368"/>
      <c r="D358" s="368"/>
      <c r="E358" s="330">
        <v>246</v>
      </c>
      <c r="F358" s="297" t="s">
        <v>593</v>
      </c>
      <c r="G358" s="4"/>
      <c r="H358" s="4"/>
      <c r="I358" s="4"/>
      <c r="J358" s="296">
        <v>246</v>
      </c>
      <c r="K358" s="298" t="s">
        <v>594</v>
      </c>
      <c r="L358" s="299" t="s">
        <v>593</v>
      </c>
      <c r="M358" s="301">
        <v>56525</v>
      </c>
      <c r="N358" s="243">
        <v>33000</v>
      </c>
      <c r="O358" s="244">
        <f t="shared" si="390"/>
        <v>6270</v>
      </c>
      <c r="P358" s="245">
        <f t="shared" si="391"/>
        <v>39270</v>
      </c>
      <c r="Q358" s="301">
        <v>27846</v>
      </c>
      <c r="R358" s="301"/>
      <c r="S358" s="246">
        <f t="shared" si="392"/>
        <v>33558</v>
      </c>
      <c r="T358" s="53">
        <f t="shared" si="393"/>
        <v>32585.744680851065</v>
      </c>
      <c r="U358" s="52">
        <f t="shared" si="394"/>
        <v>32586</v>
      </c>
      <c r="Z358" s="69"/>
      <c r="AA358" s="10"/>
      <c r="AB358" s="56">
        <f t="shared" si="395"/>
        <v>33558</v>
      </c>
      <c r="AC358" s="57">
        <f t="shared" si="396"/>
        <v>33558</v>
      </c>
      <c r="AD358" s="58">
        <f t="shared" si="397"/>
        <v>33068</v>
      </c>
      <c r="AE358" s="59">
        <f t="shared" si="398"/>
        <v>32585.744680851065</v>
      </c>
      <c r="AF358" s="60">
        <f t="shared" si="399"/>
        <v>27846</v>
      </c>
      <c r="AG358" s="156">
        <f t="shared" si="400"/>
        <v>8077.99</v>
      </c>
      <c r="AH358" s="157">
        <f t="shared" si="401"/>
        <v>0.24</v>
      </c>
      <c r="AI358" s="158" t="str">
        <f t="shared" si="402"/>
        <v>MEDIA ARMONICA</v>
      </c>
    </row>
    <row r="359" spans="2:35" ht="25.5" customHeight="1" thickBot="1">
      <c r="B359" s="365"/>
      <c r="C359" s="368"/>
      <c r="D359" s="368"/>
      <c r="E359" s="330">
        <v>247</v>
      </c>
      <c r="F359" s="297" t="s">
        <v>595</v>
      </c>
      <c r="G359" s="4"/>
      <c r="H359" s="4"/>
      <c r="I359" s="4"/>
      <c r="J359" s="296">
        <v>247</v>
      </c>
      <c r="K359" s="298" t="s">
        <v>596</v>
      </c>
      <c r="L359" s="299" t="s">
        <v>595</v>
      </c>
      <c r="M359" s="301">
        <v>67830</v>
      </c>
      <c r="N359" s="243">
        <v>132000</v>
      </c>
      <c r="O359" s="244">
        <f t="shared" si="390"/>
        <v>25080</v>
      </c>
      <c r="P359" s="245">
        <f t="shared" si="391"/>
        <v>157080</v>
      </c>
      <c r="Q359" s="301">
        <v>55692</v>
      </c>
      <c r="R359" s="301"/>
      <c r="S359" s="248">
        <f t="shared" si="392"/>
        <v>106386</v>
      </c>
      <c r="T359" s="52">
        <f t="shared" si="393"/>
        <v>82229.798657718115</v>
      </c>
      <c r="U359" s="52">
        <f>ROUND(S359,0)</f>
        <v>106386</v>
      </c>
      <c r="Z359" s="69"/>
      <c r="AA359" s="10"/>
      <c r="AB359" s="56">
        <f t="shared" si="395"/>
        <v>106386</v>
      </c>
      <c r="AC359" s="57">
        <f t="shared" si="396"/>
        <v>106386</v>
      </c>
      <c r="AD359" s="58">
        <f t="shared" si="397"/>
        <v>93531</v>
      </c>
      <c r="AE359" s="59">
        <f t="shared" si="398"/>
        <v>82229.798657718115</v>
      </c>
      <c r="AF359" s="60">
        <f t="shared" si="399"/>
        <v>55692</v>
      </c>
      <c r="AG359" s="156">
        <f t="shared" si="400"/>
        <v>71692.14</v>
      </c>
      <c r="AH359" s="157">
        <f t="shared" si="401"/>
        <v>0.67</v>
      </c>
      <c r="AI359" s="158" t="str">
        <f t="shared" si="402"/>
        <v xml:space="preserve">PROMEDIO  </v>
      </c>
    </row>
    <row r="360" spans="2:35" ht="25.5" customHeight="1" thickBot="1">
      <c r="B360" s="366"/>
      <c r="C360" s="369"/>
      <c r="D360" s="369"/>
      <c r="E360" s="330">
        <v>248</v>
      </c>
      <c r="F360" s="297" t="s">
        <v>597</v>
      </c>
      <c r="G360" s="4"/>
      <c r="H360" s="4"/>
      <c r="I360" s="4"/>
      <c r="J360" s="296">
        <v>248</v>
      </c>
      <c r="K360" s="298" t="s">
        <v>598</v>
      </c>
      <c r="L360" s="299" t="s">
        <v>597</v>
      </c>
      <c r="M360" s="301">
        <v>1899240</v>
      </c>
      <c r="N360" s="243">
        <v>1837000</v>
      </c>
      <c r="O360" s="244">
        <f t="shared" si="390"/>
        <v>349030</v>
      </c>
      <c r="P360" s="245">
        <f t="shared" si="391"/>
        <v>2186030</v>
      </c>
      <c r="Q360" s="301">
        <v>1522248</v>
      </c>
      <c r="R360" s="301"/>
      <c r="S360" s="246">
        <f t="shared" si="392"/>
        <v>1854139</v>
      </c>
      <c r="T360" s="53">
        <f t="shared" si="393"/>
        <v>1794730.4896989923</v>
      </c>
      <c r="U360" s="52">
        <f t="shared" si="394"/>
        <v>1794730</v>
      </c>
      <c r="Z360" s="69"/>
      <c r="AA360" s="10"/>
      <c r="AB360" s="56">
        <f t="shared" si="395"/>
        <v>1854139</v>
      </c>
      <c r="AC360" s="57">
        <f t="shared" si="396"/>
        <v>1854139</v>
      </c>
      <c r="AD360" s="58">
        <f t="shared" si="397"/>
        <v>1824193</v>
      </c>
      <c r="AE360" s="59">
        <f t="shared" si="398"/>
        <v>1794730.4896989923</v>
      </c>
      <c r="AF360" s="60">
        <f t="shared" si="399"/>
        <v>1522248</v>
      </c>
      <c r="AG360" s="156">
        <f t="shared" si="400"/>
        <v>469364.75</v>
      </c>
      <c r="AH360" s="157">
        <f t="shared" si="401"/>
        <v>0.25</v>
      </c>
      <c r="AI360" s="158" t="str">
        <f t="shared" si="402"/>
        <v>MEDIA ARMONICA</v>
      </c>
    </row>
    <row r="361" spans="2:35" ht="25.5" hidden="1" customHeight="1">
      <c r="B361" s="345" t="s">
        <v>0</v>
      </c>
      <c r="C361" s="14" t="s">
        <v>1</v>
      </c>
      <c r="D361" s="370" t="s">
        <v>2</v>
      </c>
      <c r="E361" s="331"/>
      <c r="F361" s="377" t="s">
        <v>3</v>
      </c>
      <c r="G361" s="4"/>
      <c r="H361" s="4"/>
      <c r="I361" s="4"/>
      <c r="J361" s="4"/>
      <c r="K361" s="4"/>
      <c r="L361" s="256"/>
      <c r="M361" s="4"/>
      <c r="N361" s="4"/>
      <c r="O361" s="4"/>
      <c r="P361" s="257"/>
      <c r="Q361" s="4"/>
      <c r="R361" s="4"/>
      <c r="S361" s="4"/>
    </row>
    <row r="362" spans="2:35" ht="25.5" hidden="1" customHeight="1">
      <c r="B362" s="346"/>
      <c r="C362" s="14" t="s">
        <v>54</v>
      </c>
      <c r="D362" s="352"/>
      <c r="E362" s="322"/>
      <c r="F362" s="354"/>
      <c r="G362" s="4"/>
      <c r="H362" s="4"/>
      <c r="I362" s="4"/>
      <c r="J362" s="4"/>
      <c r="K362" s="4"/>
      <c r="L362" s="256"/>
      <c r="M362" s="4"/>
      <c r="N362" s="4"/>
      <c r="O362" s="4"/>
      <c r="P362" s="257"/>
      <c r="Q362" s="4"/>
      <c r="R362" s="4"/>
      <c r="S362" s="4"/>
    </row>
    <row r="363" spans="2:35" ht="25.5" hidden="1" customHeight="1" thickBot="1">
      <c r="B363" s="351"/>
      <c r="C363" s="90" t="s">
        <v>55</v>
      </c>
      <c r="D363" s="352"/>
      <c r="E363" s="322"/>
      <c r="F363" s="354"/>
      <c r="G363" s="4"/>
      <c r="H363" s="4"/>
      <c r="I363" s="4"/>
      <c r="J363" s="4"/>
      <c r="K363" s="4"/>
      <c r="L363" s="256"/>
      <c r="M363" s="4"/>
      <c r="N363" s="4"/>
      <c r="O363" s="4"/>
      <c r="P363" s="257"/>
      <c r="Q363" s="4"/>
      <c r="R363" s="4"/>
      <c r="S363" s="4"/>
    </row>
    <row r="364" spans="2:35" ht="25.5" customHeight="1">
      <c r="B364" s="364">
        <v>271715.71999999997</v>
      </c>
      <c r="C364" s="361" t="s">
        <v>599</v>
      </c>
      <c r="D364" s="338">
        <v>10</v>
      </c>
      <c r="E364" s="326"/>
      <c r="F364" s="276" t="s">
        <v>600</v>
      </c>
      <c r="G364" s="232"/>
      <c r="H364" s="109"/>
      <c r="I364" s="109"/>
      <c r="J364" s="109"/>
      <c r="K364" s="109"/>
      <c r="L364" s="109"/>
      <c r="M364" s="277"/>
      <c r="N364" s="109"/>
      <c r="O364" s="109"/>
      <c r="P364" s="109"/>
      <c r="Q364" s="278"/>
      <c r="R364" s="109"/>
      <c r="S364" s="109"/>
      <c r="T364" s="106"/>
      <c r="U364" s="106"/>
      <c r="V364" s="106"/>
      <c r="W364" s="109"/>
      <c r="X364" s="109"/>
      <c r="Y364" s="109"/>
      <c r="Z364" s="106"/>
      <c r="AA364" s="106"/>
      <c r="AB364" s="106"/>
      <c r="AC364" s="106"/>
      <c r="AD364" s="106"/>
      <c r="AE364" s="106"/>
      <c r="AF364" s="106"/>
      <c r="AG364" s="106"/>
      <c r="AH364" s="106"/>
      <c r="AI364" s="106"/>
    </row>
    <row r="365" spans="2:35" ht="25.5" customHeight="1">
      <c r="B365" s="365"/>
      <c r="C365" s="362"/>
      <c r="D365" s="338"/>
      <c r="E365" s="321"/>
      <c r="F365" s="235" t="s">
        <v>6</v>
      </c>
      <c r="G365" s="13"/>
      <c r="H365" s="13"/>
      <c r="I365" s="13"/>
      <c r="J365" s="13"/>
      <c r="K365" s="13"/>
      <c r="L365" s="236"/>
      <c r="M365" s="13"/>
      <c r="N365" s="13"/>
      <c r="O365" s="13"/>
      <c r="P365" s="237"/>
      <c r="Q365" s="13"/>
      <c r="R365" s="13"/>
      <c r="S365" s="13"/>
      <c r="T365" s="10"/>
      <c r="U365" s="10"/>
      <c r="V365" s="13"/>
      <c r="W365" s="13"/>
      <c r="X365" s="13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</row>
    <row r="366" spans="2:35" ht="25.5" customHeight="1" thickBot="1">
      <c r="B366" s="366"/>
      <c r="C366" s="363"/>
      <c r="D366" s="338"/>
      <c r="E366" s="327">
        <v>249</v>
      </c>
      <c r="F366" s="238" t="s">
        <v>601</v>
      </c>
      <c r="G366" s="13"/>
      <c r="H366" s="13"/>
      <c r="I366" s="13"/>
      <c r="J366" s="239">
        <v>249</v>
      </c>
      <c r="K366" s="240" t="s">
        <v>602</v>
      </c>
      <c r="L366" s="241" t="s">
        <v>601</v>
      </c>
      <c r="M366" s="241">
        <v>416500</v>
      </c>
      <c r="N366" s="243">
        <v>429000</v>
      </c>
      <c r="O366" s="244">
        <f t="shared" ref="O366" si="403">N366*19%</f>
        <v>81510</v>
      </c>
      <c r="P366" s="245">
        <f t="shared" ref="P366" si="404">N366+O366</f>
        <v>510510</v>
      </c>
      <c r="Q366" s="241">
        <v>129855.18</v>
      </c>
      <c r="R366" s="242">
        <f t="shared" ref="R366" si="405">(Z366*5.1%)+Z366</f>
        <v>208803.22099999999</v>
      </c>
      <c r="S366" s="248">
        <f t="shared" ref="S366" si="406">AB366</f>
        <v>283056</v>
      </c>
      <c r="T366" s="52">
        <f t="shared" ref="T366" si="407">AE366</f>
        <v>207628.11694524519</v>
      </c>
      <c r="U366" s="52">
        <f>ROUND(S366,0)</f>
        <v>283056</v>
      </c>
      <c r="V366" s="13"/>
      <c r="W366" s="13"/>
      <c r="X366" s="13"/>
      <c r="Y366" s="10"/>
      <c r="Z366" s="54">
        <v>198671</v>
      </c>
      <c r="AA366" s="55">
        <v>101227.35</v>
      </c>
      <c r="AB366" s="56">
        <f t="shared" ref="AB366" si="408">+ROUND(AVERAGE(P366,Q366,R366),0)</f>
        <v>283056</v>
      </c>
      <c r="AC366" s="57">
        <f t="shared" ref="AC366" si="409">+ROUND(MEDIAN(P366,Q366,R366),0)</f>
        <v>208803</v>
      </c>
      <c r="AD366" s="58">
        <f t="shared" ref="AD366" si="410">+ROUND(GEOMEAN(P366,Q366,R366),0)</f>
        <v>240104</v>
      </c>
      <c r="AE366" s="59">
        <f t="shared" ref="AE366" si="411">HARMEAN(P366,Q366,R366)</f>
        <v>207628.11694524519</v>
      </c>
      <c r="AF366" s="60">
        <f t="shared" ref="AF366" si="412">+ROUND(MIN(P366,Q366,R366),0)</f>
        <v>129855</v>
      </c>
      <c r="AG366" s="61">
        <f t="shared" ref="AG366" si="413">+ROUND(_xlfn.STDEV.S(P366,Q366,R366),2)</f>
        <v>200897.1</v>
      </c>
      <c r="AH366" s="62">
        <f t="shared" ref="AH366" si="414">+ROUND(AG366/AB366,2)</f>
        <v>0.71</v>
      </c>
      <c r="AI366" s="63" t="str">
        <f t="shared" ref="AI366" si="415">IF(AND(AH366&lt;=50%),"MEDIA ARMONICA","PROMEDIO  ")</f>
        <v xml:space="preserve">PROMEDIO  </v>
      </c>
    </row>
    <row r="367" spans="2:35" ht="25.5" hidden="1" customHeight="1">
      <c r="B367" s="345" t="s">
        <v>0</v>
      </c>
      <c r="C367" s="14" t="s">
        <v>1</v>
      </c>
      <c r="D367" s="352" t="s">
        <v>2</v>
      </c>
      <c r="E367" s="322"/>
      <c r="F367" s="354" t="s">
        <v>3</v>
      </c>
      <c r="G367" s="4"/>
      <c r="H367" s="4"/>
      <c r="I367" s="4"/>
      <c r="J367" s="4"/>
      <c r="K367" s="4"/>
      <c r="L367" s="256"/>
      <c r="M367" s="4"/>
      <c r="N367" s="4"/>
      <c r="O367" s="4"/>
      <c r="P367" s="257"/>
      <c r="Q367" s="4"/>
      <c r="R367" s="4"/>
      <c r="S367" s="4"/>
    </row>
    <row r="368" spans="2:35" ht="25.5" hidden="1" customHeight="1">
      <c r="B368" s="346"/>
      <c r="C368" s="14" t="s">
        <v>54</v>
      </c>
      <c r="D368" s="352"/>
      <c r="E368" s="322"/>
      <c r="F368" s="354"/>
      <c r="G368" s="4"/>
      <c r="H368" s="4"/>
      <c r="I368" s="4"/>
      <c r="J368" s="4"/>
      <c r="K368" s="4"/>
      <c r="L368" s="256"/>
      <c r="M368" s="4"/>
      <c r="N368" s="4"/>
      <c r="O368" s="4"/>
      <c r="P368" s="257"/>
      <c r="Q368" s="4"/>
      <c r="R368" s="4"/>
      <c r="S368" s="4"/>
    </row>
    <row r="369" spans="2:36" ht="25.5" hidden="1" customHeight="1" thickBot="1">
      <c r="B369" s="351"/>
      <c r="C369" s="90" t="s">
        <v>55</v>
      </c>
      <c r="D369" s="353"/>
      <c r="E369" s="328"/>
      <c r="F369" s="375"/>
      <c r="G369" s="4"/>
      <c r="H369" s="4"/>
      <c r="I369" s="4"/>
      <c r="J369" s="4"/>
      <c r="K369" s="4"/>
      <c r="L369" s="256"/>
      <c r="M369" s="4"/>
      <c r="N369" s="4"/>
      <c r="O369" s="4"/>
      <c r="P369" s="257"/>
      <c r="Q369" s="4"/>
      <c r="R369" s="4"/>
      <c r="S369" s="4"/>
    </row>
    <row r="370" spans="2:36" ht="25.5" customHeight="1">
      <c r="B370" s="364">
        <v>39263124.159999996</v>
      </c>
      <c r="C370" s="367" t="s">
        <v>603</v>
      </c>
      <c r="D370" s="367">
        <v>10</v>
      </c>
      <c r="E370" s="326"/>
      <c r="F370" s="276" t="s">
        <v>604</v>
      </c>
      <c r="G370" s="232"/>
      <c r="H370" s="109"/>
      <c r="I370" s="109"/>
      <c r="J370" s="109"/>
      <c r="K370" s="109"/>
      <c r="L370" s="109"/>
      <c r="M370" s="277"/>
      <c r="N370" s="109"/>
      <c r="O370" s="109"/>
      <c r="P370" s="109"/>
      <c r="Q370" s="278"/>
      <c r="R370" s="109"/>
      <c r="S370" s="109"/>
      <c r="T370" s="106"/>
      <c r="U370" s="106"/>
      <c r="V370" s="106"/>
      <c r="W370" s="109"/>
      <c r="X370" s="109"/>
      <c r="Y370" s="109"/>
      <c r="Z370" s="106"/>
      <c r="AA370" s="106"/>
      <c r="AB370" s="106"/>
      <c r="AC370" s="106"/>
      <c r="AD370" s="106"/>
      <c r="AE370" s="106"/>
      <c r="AF370" s="106"/>
      <c r="AG370" s="106"/>
      <c r="AH370" s="106"/>
      <c r="AI370" s="106"/>
    </row>
    <row r="371" spans="2:36" ht="25.5" customHeight="1" thickBot="1">
      <c r="B371" s="365"/>
      <c r="C371" s="368"/>
      <c r="D371" s="368"/>
      <c r="E371" s="329"/>
      <c r="F371" s="295" t="s">
        <v>6</v>
      </c>
      <c r="G371" s="4"/>
      <c r="H371" s="4"/>
      <c r="I371" s="4"/>
      <c r="J371" s="4"/>
      <c r="K371" s="4"/>
      <c r="L371" s="256"/>
      <c r="M371" s="4"/>
      <c r="N371" s="4"/>
      <c r="O371" s="4"/>
      <c r="P371" s="257"/>
      <c r="Q371" s="4"/>
      <c r="R371" s="4"/>
      <c r="S371" s="4"/>
    </row>
    <row r="372" spans="2:36" ht="25.5" customHeight="1" thickBot="1">
      <c r="B372" s="365"/>
      <c r="C372" s="368"/>
      <c r="D372" s="368"/>
      <c r="E372" s="330">
        <v>250</v>
      </c>
      <c r="F372" s="297" t="s">
        <v>605</v>
      </c>
      <c r="G372" s="4"/>
      <c r="H372" s="4"/>
      <c r="I372" s="4"/>
      <c r="J372" s="296">
        <v>250</v>
      </c>
      <c r="K372" s="298" t="s">
        <v>606</v>
      </c>
      <c r="L372" s="299" t="s">
        <v>605</v>
      </c>
      <c r="M372" s="302">
        <v>2441880</v>
      </c>
      <c r="N372" s="274">
        <v>250000</v>
      </c>
      <c r="O372" s="275">
        <f t="shared" ref="O372:O373" si="416">N372*19%</f>
        <v>47500</v>
      </c>
      <c r="P372" s="250">
        <f t="shared" ref="P372:P373" si="417">N372+O372</f>
        <v>297500</v>
      </c>
      <c r="Q372" s="302">
        <v>2009553</v>
      </c>
      <c r="R372" s="301">
        <f t="shared" ref="R372" si="418">(Z372*5.1%)+Z372</f>
        <v>2436093.9819999998</v>
      </c>
      <c r="S372" s="246">
        <f t="shared" ref="S372:S373" si="419">AB372</f>
        <v>2222823</v>
      </c>
      <c r="T372" s="53">
        <f t="shared" ref="T372:T373" si="420">AE372</f>
        <v>2202361.0914817555</v>
      </c>
      <c r="U372" s="52">
        <f t="shared" ref="U372:U373" si="421">ROUND(T372,0)</f>
        <v>2202361</v>
      </c>
      <c r="V372" s="161" t="s">
        <v>383</v>
      </c>
      <c r="Z372" s="54">
        <v>2317882</v>
      </c>
      <c r="AA372" s="55">
        <v>1178380.8400000001</v>
      </c>
      <c r="AB372" s="56">
        <f>+ROUND(AVERAGE(Q372,R372),0)</f>
        <v>2222823</v>
      </c>
      <c r="AC372" s="57">
        <f>+ROUND(MEDIAN(Q372,R372),0)</f>
        <v>2222823</v>
      </c>
      <c r="AD372" s="58">
        <f>+ROUND(GEOMEAN(Q372,R372),0)</f>
        <v>2212569</v>
      </c>
      <c r="AE372" s="59">
        <f>HARMEAN(Q372,R372)</f>
        <v>2202361.0914817555</v>
      </c>
      <c r="AF372" s="60">
        <f>+ROUND(MIN(Q372,R372),0)</f>
        <v>2009553</v>
      </c>
      <c r="AG372" s="156">
        <f>+ROUND(_xlfn.STDEV.S(Q372,R372),2)</f>
        <v>301610.02</v>
      </c>
      <c r="AH372" s="157">
        <f>+ROUND(AG372/AB372,2)</f>
        <v>0.14000000000000001</v>
      </c>
      <c r="AI372" s="162" t="str">
        <f t="shared" ref="AI372:AI373" si="422">IF(AND(AH372&lt;=50%),"MEDIA ARMONICA","PROMEDIO  ")</f>
        <v>MEDIA ARMONICA</v>
      </c>
      <c r="AJ372" s="66" t="s">
        <v>383</v>
      </c>
    </row>
    <row r="373" spans="2:36" ht="25.5" customHeight="1" thickBot="1">
      <c r="B373" s="366"/>
      <c r="C373" s="369"/>
      <c r="D373" s="369"/>
      <c r="E373" s="330">
        <v>251</v>
      </c>
      <c r="F373" s="297" t="s">
        <v>607</v>
      </c>
      <c r="G373" s="4"/>
      <c r="H373" s="4"/>
      <c r="I373" s="4"/>
      <c r="J373" s="296">
        <v>251</v>
      </c>
      <c r="K373" s="298" t="s">
        <v>608</v>
      </c>
      <c r="L373" s="299" t="s">
        <v>607</v>
      </c>
      <c r="M373" s="300">
        <v>74839100</v>
      </c>
      <c r="N373" s="243">
        <v>60775000</v>
      </c>
      <c r="O373" s="244">
        <f t="shared" si="416"/>
        <v>11547250</v>
      </c>
      <c r="P373" s="245">
        <f t="shared" si="417"/>
        <v>72322250</v>
      </c>
      <c r="Q373" s="300">
        <v>59404800</v>
      </c>
      <c r="R373" s="300"/>
      <c r="S373" s="246">
        <f t="shared" si="419"/>
        <v>65863525</v>
      </c>
      <c r="T373" s="53">
        <f t="shared" si="420"/>
        <v>65230167.938931294</v>
      </c>
      <c r="U373" s="52">
        <f t="shared" si="421"/>
        <v>65230168</v>
      </c>
      <c r="V373" s="163" t="s">
        <v>609</v>
      </c>
      <c r="W373" s="155" t="s">
        <v>610</v>
      </c>
      <c r="X373" s="155"/>
      <c r="Z373" s="69"/>
      <c r="AA373" s="10"/>
      <c r="AB373" s="56">
        <f>+ROUND(AVERAGE(P373,Q373),0)</f>
        <v>65863525</v>
      </c>
      <c r="AC373" s="57">
        <f t="shared" ref="AC373" si="423">+ROUND(MEDIAN(P373,Q373),0)</f>
        <v>65863525</v>
      </c>
      <c r="AD373" s="58">
        <f t="shared" ref="AD373" si="424">+ROUND(GEOMEAN(P373,Q373),0)</f>
        <v>65546081</v>
      </c>
      <c r="AE373" s="59">
        <f t="shared" ref="AE373" si="425">HARMEAN(P373,Q373)</f>
        <v>65230167.938931294</v>
      </c>
      <c r="AF373" s="60">
        <f t="shared" ref="AF373" si="426">+ROUND(MIN(P373,Q373),0)</f>
        <v>59404800</v>
      </c>
      <c r="AG373" s="156">
        <f t="shared" ref="AG373" si="427">+ROUND(_xlfn.STDEV.S(P373,Q373),2)</f>
        <v>9134016.4900000002</v>
      </c>
      <c r="AH373" s="157">
        <f t="shared" ref="AH373" si="428">+ROUND(AG373/AB373,2)</f>
        <v>0.14000000000000001</v>
      </c>
      <c r="AI373" s="158" t="str">
        <f t="shared" si="422"/>
        <v>MEDIA ARMONICA</v>
      </c>
    </row>
    <row r="374" spans="2:36" ht="25.5" hidden="1" customHeight="1">
      <c r="B374" s="345" t="s">
        <v>0</v>
      </c>
      <c r="C374" s="14" t="s">
        <v>1</v>
      </c>
      <c r="D374" s="370" t="s">
        <v>2</v>
      </c>
      <c r="E374" s="331"/>
      <c r="F374" s="377" t="s">
        <v>3</v>
      </c>
      <c r="G374" s="4"/>
      <c r="H374" s="4"/>
      <c r="I374" s="4"/>
      <c r="J374" s="4"/>
      <c r="K374" s="4"/>
      <c r="L374" s="256"/>
      <c r="M374" s="4"/>
      <c r="N374" s="4"/>
      <c r="O374" s="4"/>
      <c r="P374" s="257"/>
      <c r="Q374" s="4"/>
      <c r="R374" s="4"/>
      <c r="S374" s="4"/>
    </row>
    <row r="375" spans="2:36" ht="25.5" hidden="1" customHeight="1">
      <c r="B375" s="346"/>
      <c r="C375" s="14" t="s">
        <v>54</v>
      </c>
      <c r="D375" s="352"/>
      <c r="E375" s="322"/>
      <c r="F375" s="354"/>
      <c r="G375" s="4"/>
      <c r="H375" s="4"/>
      <c r="I375" s="4"/>
      <c r="J375" s="4"/>
      <c r="K375" s="4"/>
      <c r="L375" s="256"/>
      <c r="M375" s="4"/>
      <c r="N375" s="4"/>
      <c r="O375" s="4"/>
      <c r="P375" s="257"/>
      <c r="Q375" s="4"/>
      <c r="R375" s="4"/>
      <c r="S375" s="4"/>
    </row>
    <row r="376" spans="2:36" ht="25.5" hidden="1" customHeight="1" thickBot="1">
      <c r="B376" s="351"/>
      <c r="C376" s="90" t="s">
        <v>55</v>
      </c>
      <c r="D376" s="353"/>
      <c r="E376" s="328"/>
      <c r="F376" s="375"/>
      <c r="G376" s="4"/>
      <c r="H376" s="4"/>
      <c r="I376" s="4"/>
      <c r="J376" s="4"/>
      <c r="K376" s="4"/>
      <c r="L376" s="256"/>
      <c r="M376" s="4"/>
      <c r="N376" s="4"/>
      <c r="O376" s="4"/>
      <c r="P376" s="257"/>
      <c r="Q376" s="4"/>
      <c r="R376" s="4"/>
      <c r="S376" s="4"/>
    </row>
    <row r="377" spans="2:36" ht="75" customHeight="1">
      <c r="B377" s="364">
        <v>16898000</v>
      </c>
      <c r="C377" s="367" t="s">
        <v>603</v>
      </c>
      <c r="D377" s="367">
        <v>10</v>
      </c>
      <c r="E377" s="326"/>
      <c r="F377" s="276" t="s">
        <v>604</v>
      </c>
      <c r="G377" s="232"/>
      <c r="H377" s="109"/>
      <c r="I377" s="109"/>
      <c r="J377" s="109"/>
      <c r="K377" s="109"/>
      <c r="L377" s="109"/>
      <c r="M377" s="277"/>
      <c r="N377" s="109"/>
      <c r="O377" s="109"/>
      <c r="P377" s="109"/>
      <c r="Q377" s="278"/>
      <c r="R377" s="109"/>
      <c r="S377" s="109"/>
      <c r="T377" s="106"/>
      <c r="U377" s="106"/>
      <c r="V377" s="106"/>
      <c r="W377" s="109"/>
      <c r="X377" s="109"/>
      <c r="Y377" s="109"/>
      <c r="Z377" s="106"/>
      <c r="AA377" s="106"/>
      <c r="AB377" s="106"/>
      <c r="AC377" s="106"/>
      <c r="AD377" s="106"/>
      <c r="AE377" s="106"/>
      <c r="AF377" s="106"/>
      <c r="AG377" s="106"/>
      <c r="AH377" s="106"/>
      <c r="AI377" s="106"/>
    </row>
    <row r="378" spans="2:36" ht="25.5" customHeight="1" thickBot="1">
      <c r="B378" s="365"/>
      <c r="C378" s="368"/>
      <c r="D378" s="368"/>
      <c r="E378" s="329"/>
      <c r="F378" s="295" t="s">
        <v>6</v>
      </c>
      <c r="G378" s="4"/>
      <c r="H378" s="4"/>
      <c r="I378" s="4"/>
      <c r="J378" s="303" t="s">
        <v>611</v>
      </c>
      <c r="K378" s="4"/>
      <c r="L378" s="256"/>
      <c r="M378" s="4"/>
      <c r="N378" s="4"/>
      <c r="O378" s="4"/>
      <c r="P378" s="257"/>
      <c r="Q378" s="4"/>
      <c r="R378" s="4"/>
      <c r="S378" s="4"/>
    </row>
    <row r="379" spans="2:36" ht="25.5" customHeight="1" thickBot="1">
      <c r="B379" s="366"/>
      <c r="C379" s="369"/>
      <c r="D379" s="369"/>
      <c r="E379" s="330">
        <v>252</v>
      </c>
      <c r="F379" s="297" t="s">
        <v>612</v>
      </c>
      <c r="G379" s="4"/>
      <c r="H379" s="4"/>
      <c r="I379" s="4"/>
      <c r="J379" s="296">
        <v>252</v>
      </c>
      <c r="K379" s="298" t="s">
        <v>613</v>
      </c>
      <c r="L379" s="299" t="s">
        <v>612</v>
      </c>
      <c r="M379" s="301">
        <v>20349000</v>
      </c>
      <c r="N379" s="243">
        <v>15400000</v>
      </c>
      <c r="O379" s="244">
        <f t="shared" ref="O379" si="429">N379*19%</f>
        <v>2926000</v>
      </c>
      <c r="P379" s="245">
        <f t="shared" ref="P379" si="430">N379+O379</f>
        <v>18326000</v>
      </c>
      <c r="Q379" s="301">
        <v>12994800</v>
      </c>
      <c r="R379" s="301"/>
      <c r="S379" s="246">
        <f t="shared" ref="S379" si="431">AB379</f>
        <v>15660400</v>
      </c>
      <c r="T379" s="53">
        <f t="shared" ref="T379" si="432">AE379</f>
        <v>15206680.851063831</v>
      </c>
      <c r="U379" s="52">
        <f t="shared" ref="U379" si="433">ROUND(T379,0)</f>
        <v>15206681</v>
      </c>
      <c r="Z379" s="69"/>
      <c r="AA379" s="10"/>
      <c r="AB379" s="56">
        <f t="shared" ref="AB379" si="434">+ROUND(AVERAGE(P379,Q379),0)</f>
        <v>15660400</v>
      </c>
      <c r="AC379" s="57">
        <f t="shared" ref="AC379" si="435">+ROUND(MEDIAN(P379,Q379),0)</f>
        <v>15660400</v>
      </c>
      <c r="AD379" s="58">
        <f t="shared" ref="AD379" si="436">+ROUND(GEOMEAN(P379,Q379),0)</f>
        <v>15431873</v>
      </c>
      <c r="AE379" s="59">
        <f t="shared" ref="AE379" si="437">HARMEAN(P379,Q379)</f>
        <v>15206680.851063831</v>
      </c>
      <c r="AF379" s="60">
        <f t="shared" ref="AF379" si="438">+ROUND(MIN(P379,Q379),0)</f>
        <v>12994800</v>
      </c>
      <c r="AG379" s="156">
        <f t="shared" ref="AG379" si="439">+ROUND(_xlfn.STDEV.S(P379,Q379),2)</f>
        <v>3769727.67</v>
      </c>
      <c r="AH379" s="157">
        <f t="shared" ref="AH379" si="440">+ROUND(AG379/AB379,2)</f>
        <v>0.24</v>
      </c>
      <c r="AI379" s="158" t="str">
        <f t="shared" ref="AI379" si="441">IF(AND(AH379&lt;=50%),"MEDIA ARMONICA","PROMEDIO  ")</f>
        <v>MEDIA ARMONICA</v>
      </c>
    </row>
    <row r="380" spans="2:36" ht="25.5" hidden="1" customHeight="1">
      <c r="B380" s="345" t="s">
        <v>0</v>
      </c>
      <c r="C380" s="14" t="s">
        <v>1</v>
      </c>
      <c r="D380" s="370" t="s">
        <v>2</v>
      </c>
      <c r="E380" s="331"/>
      <c r="F380" s="377" t="s">
        <v>3</v>
      </c>
      <c r="G380" s="4"/>
      <c r="H380" s="4"/>
      <c r="I380" s="4"/>
      <c r="J380" s="4"/>
      <c r="K380" s="4"/>
      <c r="L380" s="256"/>
      <c r="M380" s="4"/>
      <c r="N380" s="4"/>
      <c r="O380" s="4"/>
      <c r="P380" s="257"/>
      <c r="Q380" s="4"/>
      <c r="R380" s="4"/>
      <c r="S380" s="4"/>
    </row>
    <row r="381" spans="2:36" ht="25.5" hidden="1" customHeight="1">
      <c r="B381" s="346"/>
      <c r="C381" s="14" t="s">
        <v>54</v>
      </c>
      <c r="D381" s="352"/>
      <c r="E381" s="322"/>
      <c r="F381" s="354"/>
      <c r="G381" s="4"/>
      <c r="H381" s="4"/>
      <c r="I381" s="4"/>
      <c r="J381" s="4"/>
      <c r="K381" s="4"/>
      <c r="L381" s="256"/>
      <c r="M381" s="4"/>
      <c r="N381" s="4"/>
      <c r="O381" s="4"/>
      <c r="P381" s="257"/>
      <c r="Q381" s="4"/>
      <c r="R381" s="4"/>
      <c r="S381" s="4"/>
    </row>
    <row r="382" spans="2:36" ht="25.5" hidden="1" customHeight="1" thickBot="1">
      <c r="B382" s="351"/>
      <c r="C382" s="90" t="s">
        <v>55</v>
      </c>
      <c r="D382" s="353"/>
      <c r="E382" s="328"/>
      <c r="F382" s="375"/>
      <c r="G382" s="4"/>
      <c r="H382" s="4"/>
      <c r="I382" s="4"/>
      <c r="J382" s="4"/>
      <c r="K382" s="4"/>
      <c r="L382" s="256"/>
      <c r="M382" s="4"/>
      <c r="N382" s="4"/>
      <c r="O382" s="4"/>
      <c r="P382" s="257"/>
      <c r="Q382" s="4"/>
      <c r="R382" s="4"/>
      <c r="S382" s="4"/>
    </row>
    <row r="383" spans="2:36" ht="25.5" customHeight="1">
      <c r="B383" s="364">
        <v>12542000</v>
      </c>
      <c r="C383" s="367" t="s">
        <v>614</v>
      </c>
      <c r="D383" s="367">
        <v>10</v>
      </c>
      <c r="E383" s="326"/>
      <c r="F383" s="276" t="s">
        <v>564</v>
      </c>
      <c r="G383" s="232"/>
      <c r="H383" s="109"/>
      <c r="I383" s="109"/>
      <c r="J383" s="109"/>
      <c r="K383" s="109"/>
      <c r="L383" s="109"/>
      <c r="M383" s="277"/>
      <c r="N383" s="109"/>
      <c r="O383" s="304"/>
      <c r="P383" s="109"/>
      <c r="Q383" s="278"/>
      <c r="R383" s="109"/>
      <c r="S383" s="109"/>
      <c r="T383" s="106"/>
      <c r="U383" s="106"/>
      <c r="V383" s="106"/>
      <c r="W383" s="109"/>
      <c r="X383" s="109"/>
      <c r="Y383" s="109"/>
      <c r="Z383" s="106"/>
      <c r="AA383" s="106"/>
      <c r="AB383" s="106"/>
      <c r="AC383" s="106"/>
      <c r="AD383" s="106"/>
      <c r="AE383" s="106"/>
      <c r="AF383" s="106"/>
      <c r="AG383" s="106"/>
      <c r="AH383" s="106"/>
      <c r="AI383" s="106"/>
    </row>
    <row r="384" spans="2:36" ht="25.5" customHeight="1" thickBot="1">
      <c r="B384" s="365"/>
      <c r="C384" s="368"/>
      <c r="D384" s="368"/>
      <c r="E384" s="329"/>
      <c r="F384" s="295" t="s">
        <v>6</v>
      </c>
      <c r="G384" s="4"/>
      <c r="H384" s="4"/>
      <c r="I384" s="4"/>
      <c r="J384" s="4"/>
      <c r="K384" s="4"/>
      <c r="L384" s="256"/>
      <c r="M384" s="4"/>
      <c r="N384" s="4"/>
      <c r="O384" s="4"/>
      <c r="P384" s="237"/>
      <c r="Q384" s="13"/>
      <c r="R384" s="13"/>
      <c r="S384" s="13"/>
      <c r="T384" s="10"/>
      <c r="U384" s="10"/>
      <c r="V384" s="13"/>
      <c r="W384" s="13"/>
      <c r="X384" s="13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</row>
    <row r="385" spans="2:36" ht="25.5" customHeight="1" thickBot="1">
      <c r="B385" s="366"/>
      <c r="C385" s="369"/>
      <c r="D385" s="369"/>
      <c r="E385" s="330">
        <v>253</v>
      </c>
      <c r="F385" s="305" t="s">
        <v>615</v>
      </c>
      <c r="G385" s="4"/>
      <c r="H385" s="4"/>
      <c r="I385" s="4"/>
      <c r="J385" s="306">
        <v>253</v>
      </c>
      <c r="K385" s="307" t="s">
        <v>616</v>
      </c>
      <c r="L385" s="308" t="s">
        <v>615</v>
      </c>
      <c r="M385" s="309" t="s">
        <v>203</v>
      </c>
      <c r="N385" s="309"/>
      <c r="O385" s="310"/>
      <c r="P385" s="211"/>
      <c r="Q385" s="211" t="s">
        <v>617</v>
      </c>
      <c r="R385" s="211">
        <v>163066.64000000001</v>
      </c>
      <c r="S385" s="246">
        <f t="shared" ref="S385" si="442">AB385</f>
        <v>163067</v>
      </c>
      <c r="T385" s="53">
        <f t="shared" ref="T385" si="443">AE385</f>
        <v>163066.64000000001</v>
      </c>
      <c r="U385" s="52">
        <f t="shared" ref="U385" si="444">ROUND(T385,0)</f>
        <v>163067</v>
      </c>
      <c r="V385" s="13"/>
      <c r="W385" s="13"/>
      <c r="X385" s="13"/>
      <c r="Y385" s="10"/>
      <c r="Z385" s="10"/>
      <c r="AA385" s="10"/>
      <c r="AB385" s="56">
        <f>+ROUND(AVERAGE(P385,Q385,R385),0)</f>
        <v>163067</v>
      </c>
      <c r="AC385" s="57" t="e">
        <f t="shared" ref="AC385" si="445">+ROUND(MEDIAN(P385,Q385),0)</f>
        <v>#NUM!</v>
      </c>
      <c r="AD385" s="58" t="e">
        <f t="shared" ref="AD385" si="446">+ROUND(GEOMEAN(P385,Q385),0)</f>
        <v>#NUM!</v>
      </c>
      <c r="AE385" s="59">
        <f>HARMEAN(P385,Q385,R385)</f>
        <v>163066.64000000001</v>
      </c>
      <c r="AF385" s="60">
        <f t="shared" ref="AF385" si="447">+ROUND(MIN(P385,Q385),0)</f>
        <v>0</v>
      </c>
      <c r="AG385" s="156" t="e">
        <f t="shared" ref="AG385" si="448">+ROUND(_xlfn.STDEV.S(P385,Q385),2)</f>
        <v>#DIV/0!</v>
      </c>
      <c r="AH385" s="157" t="e">
        <f t="shared" ref="AH385" si="449">+ROUND(AG385/AB385,2)</f>
        <v>#DIV/0!</v>
      </c>
      <c r="AI385" s="158" t="e">
        <f>IF(AND(AH385&lt;=50%),"MEDIA ARMONICA","PROMEDIO  ")</f>
        <v>#DIV/0!</v>
      </c>
    </row>
    <row r="386" spans="2:36" ht="19.5" customHeight="1">
      <c r="F386" s="13" t="s">
        <v>618</v>
      </c>
      <c r="G386" s="13"/>
      <c r="H386" s="13"/>
      <c r="I386" s="13"/>
      <c r="J386" s="311"/>
      <c r="K386" s="312" t="s">
        <v>619</v>
      </c>
      <c r="L386" s="313"/>
      <c r="M386" s="13"/>
      <c r="N386" s="13"/>
      <c r="O386" s="314"/>
      <c r="P386" s="315">
        <f t="shared" ref="P386:U386" si="450">SUM(P8:P385)</f>
        <v>400611250.89999998</v>
      </c>
      <c r="Q386" s="315">
        <f t="shared" si="450"/>
        <v>315723861.7100001</v>
      </c>
      <c r="R386" s="315">
        <f t="shared" si="450"/>
        <v>163605701.08999988</v>
      </c>
      <c r="S386" s="315">
        <f>SUM(S8:S385)</f>
        <v>345890147</v>
      </c>
      <c r="T386" s="175">
        <f t="shared" si="450"/>
        <v>310475209.48759109</v>
      </c>
      <c r="U386" s="175">
        <f t="shared" si="450"/>
        <v>331455320</v>
      </c>
      <c r="V386" s="13"/>
      <c r="W386" s="13"/>
      <c r="X386" s="13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</row>
    <row r="387" spans="2:36" ht="15.75" thickBot="1">
      <c r="B387" s="187">
        <f>SUM(B6:B386)</f>
        <v>277401084</v>
      </c>
      <c r="M387" s="177">
        <v>377420281</v>
      </c>
      <c r="N387" s="177"/>
      <c r="O387" s="177"/>
      <c r="P387" s="177"/>
      <c r="Q387" s="177">
        <v>315723861.70999998</v>
      </c>
      <c r="R387" s="177"/>
      <c r="S387" s="177">
        <v>315723861.70999998</v>
      </c>
      <c r="T387" s="177">
        <v>315723861.70999998</v>
      </c>
      <c r="U387" s="177">
        <v>315723861.70999998</v>
      </c>
    </row>
    <row r="392" spans="2:36" ht="25.5" customHeight="1">
      <c r="E392" s="321">
        <v>149</v>
      </c>
      <c r="F392" s="43" t="s">
        <v>365</v>
      </c>
      <c r="G392" s="10"/>
      <c r="H392" s="10"/>
      <c r="I392" s="10"/>
      <c r="J392" s="44">
        <v>149</v>
      </c>
      <c r="K392" s="45" t="s">
        <v>366</v>
      </c>
      <c r="L392" s="101" t="s">
        <v>365</v>
      </c>
      <c r="M392" s="124" t="s">
        <v>203</v>
      </c>
      <c r="N392" s="48">
        <v>550000</v>
      </c>
      <c r="O392" s="49">
        <f t="shared" ref="O392:O393" si="451">N392*19%</f>
        <v>104500</v>
      </c>
      <c r="P392" s="92">
        <f t="shared" ref="P392:P393" si="452">N392+O392</f>
        <v>654500</v>
      </c>
      <c r="Q392" s="178"/>
      <c r="R392" s="178"/>
      <c r="S392" s="67"/>
      <c r="T392" s="67"/>
      <c r="U392" s="67">
        <f t="shared" ref="U392" si="453">ROUND(T392,0)</f>
        <v>0</v>
      </c>
      <c r="V392" s="125" t="s">
        <v>367</v>
      </c>
      <c r="W392" s="125"/>
      <c r="X392" s="125"/>
      <c r="Y392" s="10"/>
      <c r="Z392" s="69"/>
      <c r="AA392" s="10"/>
      <c r="AB392" s="56">
        <f>+ROUND(AVERAGE(P392,Q392),0)</f>
        <v>654500</v>
      </c>
      <c r="AC392" s="57">
        <f t="shared" ref="AC392:AC395" si="454">+ROUND(MEDIAN(P392,Q392),0)</f>
        <v>654500</v>
      </c>
      <c r="AD392" s="58">
        <f>+ROUND(GEOMEAN(P392,Q392),0)</f>
        <v>654500</v>
      </c>
      <c r="AE392" s="59">
        <f t="shared" ref="AE392:AE395" si="455">HARMEAN(P392,Q392)</f>
        <v>654500</v>
      </c>
      <c r="AF392" s="60">
        <f t="shared" ref="AF392:AF395" si="456">+ROUND(MIN(P392,Q392),0)</f>
        <v>654500</v>
      </c>
      <c r="AG392" s="61" t="e">
        <f>+ROUND(_xlfn.STDEV.S(P392,Q392),2)</f>
        <v>#DIV/0!</v>
      </c>
      <c r="AH392" s="62" t="e">
        <f t="shared" ref="AH392:AH395" si="457">+ROUND(AG392/AB392,2)</f>
        <v>#DIV/0!</v>
      </c>
      <c r="AI392" s="78"/>
      <c r="AJ392" s="112" t="s">
        <v>620</v>
      </c>
    </row>
    <row r="393" spans="2:36" ht="25.5" customHeight="1">
      <c r="E393" s="321">
        <v>231</v>
      </c>
      <c r="F393" s="43" t="s">
        <v>548</v>
      </c>
      <c r="G393" s="10"/>
      <c r="H393" s="10"/>
      <c r="I393" s="10"/>
      <c r="J393" s="145">
        <v>231</v>
      </c>
      <c r="K393" s="146" t="s">
        <v>549</v>
      </c>
      <c r="L393" s="144" t="s">
        <v>548</v>
      </c>
      <c r="M393" s="179">
        <v>321300</v>
      </c>
      <c r="N393" s="180">
        <v>110000</v>
      </c>
      <c r="O393" s="181">
        <f t="shared" si="451"/>
        <v>20900</v>
      </c>
      <c r="P393" s="118">
        <f t="shared" si="452"/>
        <v>130900</v>
      </c>
      <c r="Q393" s="178"/>
      <c r="R393" s="178"/>
      <c r="S393" s="67"/>
      <c r="T393" s="67"/>
      <c r="U393" s="67"/>
      <c r="V393" s="182"/>
      <c r="W393" s="120"/>
      <c r="X393" s="120"/>
      <c r="Y393" s="183"/>
      <c r="Z393" s="183"/>
      <c r="AA393" s="183"/>
      <c r="AB393" s="184">
        <f>+ROUND(AVERAGE(P393,Q393),0)</f>
        <v>130900</v>
      </c>
      <c r="AC393" s="57">
        <f t="shared" si="454"/>
        <v>130900</v>
      </c>
      <c r="AD393" s="184">
        <f t="shared" ref="AD393:AD395" si="458">+ROUND(GEOMEAN(P393,Q393),0)</f>
        <v>130900</v>
      </c>
      <c r="AE393" s="185">
        <f t="shared" si="455"/>
        <v>130900</v>
      </c>
      <c r="AF393" s="184">
        <f t="shared" si="456"/>
        <v>130900</v>
      </c>
      <c r="AG393" s="184" t="e">
        <f t="shared" ref="AG393:AG395" si="459">+ROUND(_xlfn.STDEV.S(P393,Q393),2)</f>
        <v>#DIV/0!</v>
      </c>
      <c r="AH393" s="186" t="e">
        <f t="shared" si="457"/>
        <v>#DIV/0!</v>
      </c>
      <c r="AI393" s="78"/>
      <c r="AJ393" s="112" t="s">
        <v>620</v>
      </c>
    </row>
    <row r="394" spans="2:36" ht="25.5" customHeight="1">
      <c r="E394" s="321">
        <v>234</v>
      </c>
      <c r="F394" s="43" t="s">
        <v>558</v>
      </c>
      <c r="G394" s="10"/>
      <c r="H394" s="10"/>
      <c r="I394" s="10"/>
      <c r="J394" s="44">
        <v>234</v>
      </c>
      <c r="K394" s="45" t="s">
        <v>559</v>
      </c>
      <c r="L394" s="46" t="s">
        <v>558</v>
      </c>
      <c r="M394" s="144" t="s">
        <v>203</v>
      </c>
      <c r="N394" s="144"/>
      <c r="O394" s="144"/>
      <c r="P394" s="178"/>
      <c r="Q394" s="119">
        <v>137445</v>
      </c>
      <c r="R394" s="119"/>
      <c r="S394" s="67"/>
      <c r="T394" s="67"/>
      <c r="U394" s="67"/>
      <c r="V394" s="182"/>
      <c r="W394" s="182"/>
      <c r="X394" s="182"/>
      <c r="Y394" s="183"/>
      <c r="Z394" s="183"/>
      <c r="AA394" s="183"/>
      <c r="AB394" s="184">
        <f>+ROUND(AVERAGE(P394,Q394),0)</f>
        <v>137445</v>
      </c>
      <c r="AC394" s="57">
        <f t="shared" si="454"/>
        <v>137445</v>
      </c>
      <c r="AD394" s="184">
        <f t="shared" si="458"/>
        <v>137445</v>
      </c>
      <c r="AE394" s="185">
        <f t="shared" si="455"/>
        <v>137445</v>
      </c>
      <c r="AF394" s="184">
        <f t="shared" si="456"/>
        <v>137445</v>
      </c>
      <c r="AG394" s="184" t="e">
        <f t="shared" si="459"/>
        <v>#DIV/0!</v>
      </c>
      <c r="AH394" s="186" t="e">
        <f t="shared" si="457"/>
        <v>#DIV/0!</v>
      </c>
      <c r="AI394" s="78"/>
      <c r="AJ394" s="112" t="s">
        <v>620</v>
      </c>
    </row>
    <row r="395" spans="2:36" ht="25.5" customHeight="1">
      <c r="E395" s="321">
        <v>235</v>
      </c>
      <c r="F395" s="43" t="s">
        <v>560</v>
      </c>
      <c r="G395" s="10"/>
      <c r="H395" s="10"/>
      <c r="I395" s="10"/>
      <c r="J395" s="145">
        <v>235</v>
      </c>
      <c r="K395" s="146" t="s">
        <v>561</v>
      </c>
      <c r="L395" s="144" t="s">
        <v>560</v>
      </c>
      <c r="M395" s="144" t="s">
        <v>203</v>
      </c>
      <c r="N395" s="144"/>
      <c r="O395" s="144"/>
      <c r="P395" s="178"/>
      <c r="Q395" s="178"/>
      <c r="R395" s="178"/>
      <c r="S395" s="178"/>
      <c r="T395" s="178"/>
      <c r="U395" s="178"/>
      <c r="V395" s="182"/>
      <c r="W395" s="182"/>
      <c r="X395" s="182"/>
      <c r="Y395" s="183"/>
      <c r="Z395" s="183"/>
      <c r="AA395" s="183"/>
      <c r="AB395" s="184" t="e">
        <f>+ROUND(AVERAGE(P395,Q395),0)</f>
        <v>#DIV/0!</v>
      </c>
      <c r="AC395" s="57" t="e">
        <f t="shared" si="454"/>
        <v>#NUM!</v>
      </c>
      <c r="AD395" s="184" t="e">
        <f t="shared" si="458"/>
        <v>#NUM!</v>
      </c>
      <c r="AE395" s="185" t="e">
        <f t="shared" si="455"/>
        <v>#N/A</v>
      </c>
      <c r="AF395" s="184">
        <f t="shared" si="456"/>
        <v>0</v>
      </c>
      <c r="AG395" s="184" t="e">
        <f t="shared" si="459"/>
        <v>#DIV/0!</v>
      </c>
      <c r="AH395" s="186" t="e">
        <f t="shared" si="457"/>
        <v>#DIV/0!</v>
      </c>
      <c r="AI395" s="78"/>
      <c r="AJ395" s="112" t="s">
        <v>621</v>
      </c>
    </row>
    <row r="396" spans="2:36" ht="25.5" customHeight="1">
      <c r="E396" s="327">
        <v>253</v>
      </c>
      <c r="F396" s="43" t="s">
        <v>615</v>
      </c>
      <c r="G396" s="10"/>
      <c r="H396" s="10"/>
      <c r="I396" s="10"/>
      <c r="J396" s="44">
        <v>253</v>
      </c>
      <c r="K396" s="45" t="s">
        <v>616</v>
      </c>
      <c r="L396" s="46" t="s">
        <v>615</v>
      </c>
      <c r="M396" s="144" t="s">
        <v>203</v>
      </c>
      <c r="N396" s="144"/>
      <c r="O396" s="144"/>
      <c r="P396" s="178"/>
      <c r="Q396" s="178"/>
      <c r="R396" s="178"/>
      <c r="S396" s="178"/>
      <c r="T396" s="178"/>
      <c r="U396" s="178"/>
      <c r="V396" s="182"/>
      <c r="W396" s="182"/>
      <c r="X396" s="182"/>
      <c r="Y396" s="183"/>
      <c r="Z396" s="183"/>
      <c r="AA396" s="183"/>
      <c r="AB396" s="183"/>
      <c r="AC396" s="183"/>
      <c r="AD396" s="183"/>
      <c r="AE396" s="183"/>
      <c r="AF396" s="183"/>
      <c r="AG396" s="183"/>
      <c r="AH396" s="183"/>
      <c r="AI396" s="183"/>
      <c r="AJ396" s="112" t="s">
        <v>621</v>
      </c>
    </row>
  </sheetData>
  <mergeCells count="163">
    <mergeCell ref="B380:B382"/>
    <mergeCell ref="D380:D382"/>
    <mergeCell ref="F380:F382"/>
    <mergeCell ref="B383:B385"/>
    <mergeCell ref="C383:C385"/>
    <mergeCell ref="D383:D385"/>
    <mergeCell ref="B374:B376"/>
    <mergeCell ref="D374:D376"/>
    <mergeCell ref="F374:F376"/>
    <mergeCell ref="B377:B379"/>
    <mergeCell ref="C377:C379"/>
    <mergeCell ref="D377:D379"/>
    <mergeCell ref="B367:B369"/>
    <mergeCell ref="D367:D369"/>
    <mergeCell ref="F367:F369"/>
    <mergeCell ref="B370:B373"/>
    <mergeCell ref="C370:C373"/>
    <mergeCell ref="D370:D373"/>
    <mergeCell ref="B361:B363"/>
    <mergeCell ref="D361:D363"/>
    <mergeCell ref="F361:F363"/>
    <mergeCell ref="B364:B366"/>
    <mergeCell ref="C364:C366"/>
    <mergeCell ref="D364:D366"/>
    <mergeCell ref="B351:B353"/>
    <mergeCell ref="D351:D353"/>
    <mergeCell ref="F351:F353"/>
    <mergeCell ref="B354:B360"/>
    <mergeCell ref="C354:C360"/>
    <mergeCell ref="D354:D360"/>
    <mergeCell ref="B342:B344"/>
    <mergeCell ref="D342:D344"/>
    <mergeCell ref="F342:F344"/>
    <mergeCell ref="B345:B350"/>
    <mergeCell ref="C345:C350"/>
    <mergeCell ref="D345:D350"/>
    <mergeCell ref="B336:B338"/>
    <mergeCell ref="D336:D338"/>
    <mergeCell ref="F336:F338"/>
    <mergeCell ref="B339:B341"/>
    <mergeCell ref="C339:C341"/>
    <mergeCell ref="D339:D341"/>
    <mergeCell ref="B329:B331"/>
    <mergeCell ref="D329:D331"/>
    <mergeCell ref="F329:F331"/>
    <mergeCell ref="B332:B335"/>
    <mergeCell ref="C332:C335"/>
    <mergeCell ref="D332:D335"/>
    <mergeCell ref="B323:B325"/>
    <mergeCell ref="D323:D325"/>
    <mergeCell ref="F323:F325"/>
    <mergeCell ref="B326:B328"/>
    <mergeCell ref="C326:C328"/>
    <mergeCell ref="D326:D328"/>
    <mergeCell ref="B316:B318"/>
    <mergeCell ref="D316:D318"/>
    <mergeCell ref="F316:F318"/>
    <mergeCell ref="B319:B322"/>
    <mergeCell ref="C319:C322"/>
    <mergeCell ref="D319:D322"/>
    <mergeCell ref="B262:B264"/>
    <mergeCell ref="D262:D264"/>
    <mergeCell ref="F262:F264"/>
    <mergeCell ref="B265:B315"/>
    <mergeCell ref="C265:C315"/>
    <mergeCell ref="D265:D315"/>
    <mergeCell ref="B256:B258"/>
    <mergeCell ref="D256:D258"/>
    <mergeCell ref="F256:F258"/>
    <mergeCell ref="B259:B261"/>
    <mergeCell ref="C259:C261"/>
    <mergeCell ref="D259:D261"/>
    <mergeCell ref="B247:B249"/>
    <mergeCell ref="D247:D249"/>
    <mergeCell ref="F247:F249"/>
    <mergeCell ref="B250:B255"/>
    <mergeCell ref="C250:C255"/>
    <mergeCell ref="D250:D255"/>
    <mergeCell ref="B229:B231"/>
    <mergeCell ref="D229:D231"/>
    <mergeCell ref="F229:F231"/>
    <mergeCell ref="B232:B246"/>
    <mergeCell ref="C232:C246"/>
    <mergeCell ref="D232:D246"/>
    <mergeCell ref="B209:B211"/>
    <mergeCell ref="D209:D211"/>
    <mergeCell ref="F209:F211"/>
    <mergeCell ref="B212:B228"/>
    <mergeCell ref="C212:C228"/>
    <mergeCell ref="D212:D228"/>
    <mergeCell ref="B202:B204"/>
    <mergeCell ref="D202:D204"/>
    <mergeCell ref="F202:F204"/>
    <mergeCell ref="B205:B208"/>
    <mergeCell ref="C205:C208"/>
    <mergeCell ref="D205:D208"/>
    <mergeCell ref="B186:B188"/>
    <mergeCell ref="D186:D188"/>
    <mergeCell ref="F186:F188"/>
    <mergeCell ref="B189:B201"/>
    <mergeCell ref="C189:C201"/>
    <mergeCell ref="D189:D201"/>
    <mergeCell ref="B176:B178"/>
    <mergeCell ref="D176:D178"/>
    <mergeCell ref="F176:F178"/>
    <mergeCell ref="B179:B185"/>
    <mergeCell ref="C179:C185"/>
    <mergeCell ref="D179:D185"/>
    <mergeCell ref="B130:B132"/>
    <mergeCell ref="D130:D132"/>
    <mergeCell ref="F130:F132"/>
    <mergeCell ref="B133:B175"/>
    <mergeCell ref="C133:C175"/>
    <mergeCell ref="D133:D175"/>
    <mergeCell ref="B120:B122"/>
    <mergeCell ref="D120:D122"/>
    <mergeCell ref="F120:F122"/>
    <mergeCell ref="B123:B129"/>
    <mergeCell ref="C123:C129"/>
    <mergeCell ref="D123:D129"/>
    <mergeCell ref="B81:B83"/>
    <mergeCell ref="D81:D83"/>
    <mergeCell ref="F81:F83"/>
    <mergeCell ref="B84:B119"/>
    <mergeCell ref="C84:C119"/>
    <mergeCell ref="D84:D119"/>
    <mergeCell ref="B75:B77"/>
    <mergeCell ref="D75:D77"/>
    <mergeCell ref="F75:F77"/>
    <mergeCell ref="B78:B80"/>
    <mergeCell ref="C78:C80"/>
    <mergeCell ref="D78:D80"/>
    <mergeCell ref="B42:B44"/>
    <mergeCell ref="D42:D44"/>
    <mergeCell ref="F42:F44"/>
    <mergeCell ref="B45:B74"/>
    <mergeCell ref="C45:C74"/>
    <mergeCell ref="D45:D74"/>
    <mergeCell ref="B33:B35"/>
    <mergeCell ref="D33:D35"/>
    <mergeCell ref="F33:F35"/>
    <mergeCell ref="B36:B41"/>
    <mergeCell ref="C36:C41"/>
    <mergeCell ref="D36:D41"/>
    <mergeCell ref="B20:B22"/>
    <mergeCell ref="D20:D22"/>
    <mergeCell ref="F20:F22"/>
    <mergeCell ref="B23:B32"/>
    <mergeCell ref="C23:C32"/>
    <mergeCell ref="D23:D32"/>
    <mergeCell ref="P3:R3"/>
    <mergeCell ref="AI4:AI5"/>
    <mergeCell ref="N5:P5"/>
    <mergeCell ref="B6:B19"/>
    <mergeCell ref="C6:C19"/>
    <mergeCell ref="D6:D19"/>
    <mergeCell ref="E4:E5"/>
    <mergeCell ref="B3:B5"/>
    <mergeCell ref="D3:D5"/>
    <mergeCell ref="F3:F5"/>
    <mergeCell ref="J3:J4"/>
    <mergeCell ref="K3:K4"/>
    <mergeCell ref="L3:L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3B73-8E6E-4A1A-8902-0182C0BAAA76}">
  <dimension ref="B2:AW352"/>
  <sheetViews>
    <sheetView topLeftCell="A204" workbookViewId="0">
      <selection activeCell="AO218" sqref="AO218:AO219"/>
    </sheetView>
  </sheetViews>
  <sheetFormatPr defaultColWidth="11.42578125" defaultRowHeight="15"/>
  <cols>
    <col min="1" max="1" width="5" customWidth="1"/>
    <col min="2" max="2" width="17.7109375" customWidth="1"/>
    <col min="3" max="3" width="20" customWidth="1"/>
    <col min="4" max="4" width="5" customWidth="1"/>
    <col min="5" max="5" width="4.85546875" customWidth="1"/>
    <col min="6" max="6" width="37.85546875" customWidth="1"/>
    <col min="7" max="9" width="0" hidden="1" customWidth="1"/>
    <col min="10" max="10" width="5.42578125" hidden="1" customWidth="1"/>
    <col min="11" max="11" width="24" hidden="1" customWidth="1"/>
    <col min="12" max="12" width="10.140625" style="1" hidden="1" customWidth="1"/>
    <col min="13" max="13" width="14" hidden="1" customWidth="1"/>
    <col min="14" max="14" width="6.140625" hidden="1" customWidth="1"/>
    <col min="15" max="15" width="17.7109375" hidden="1" customWidth="1"/>
    <col min="16" max="16" width="15" style="89" hidden="1" customWidth="1"/>
    <col min="17" max="17" width="14.42578125" hidden="1" customWidth="1"/>
    <col min="18" max="18" width="16.5703125" hidden="1" customWidth="1"/>
    <col min="19" max="19" width="18.140625" customWidth="1"/>
    <col min="20" max="20" width="13.7109375" hidden="1" customWidth="1"/>
    <col min="21" max="21" width="15" hidden="1" customWidth="1"/>
    <col min="22" max="22" width="12.140625" style="4" hidden="1" customWidth="1"/>
    <col min="23" max="23" width="13.7109375" style="4" hidden="1" customWidth="1"/>
    <col min="24" max="24" width="7" style="4" hidden="1" customWidth="1"/>
    <col min="25" max="25" width="2.28515625" hidden="1" customWidth="1"/>
    <col min="26" max="26" width="14.85546875" hidden="1" customWidth="1"/>
    <col min="27" max="27" width="16.28515625" hidden="1" customWidth="1"/>
    <col min="28" max="28" width="14.28515625" hidden="1" customWidth="1"/>
    <col min="29" max="29" width="11.42578125" hidden="1" customWidth="1"/>
    <col min="30" max="31" width="13.28515625" hidden="1" customWidth="1"/>
    <col min="32" max="32" width="13.7109375" hidden="1" customWidth="1"/>
    <col min="33" max="33" width="15.28515625" hidden="1" customWidth="1"/>
    <col min="34" max="34" width="11.42578125" hidden="1" customWidth="1"/>
    <col min="35" max="35" width="16.85546875" hidden="1" customWidth="1"/>
    <col min="36" max="36" width="41.5703125" customWidth="1"/>
    <col min="37" max="37" width="17.28515625" customWidth="1"/>
    <col min="38" max="38" width="19.28515625" customWidth="1"/>
    <col min="39" max="39" width="18.140625" customWidth="1"/>
  </cols>
  <sheetData>
    <row r="2" spans="2:49" ht="25.5" customHeight="1">
      <c r="M2" s="2"/>
      <c r="N2" s="2"/>
      <c r="O2" s="2"/>
      <c r="P2" s="2"/>
      <c r="Q2" s="2"/>
      <c r="R2" s="3"/>
      <c r="AK2" s="5" t="s">
        <v>622</v>
      </c>
      <c r="AL2" s="5" t="s">
        <v>623</v>
      </c>
      <c r="AM2" s="5" t="s">
        <v>624</v>
      </c>
      <c r="AO2" s="6">
        <v>6</v>
      </c>
      <c r="AP2" s="7" t="s">
        <v>625</v>
      </c>
      <c r="AQ2" s="6" t="s">
        <v>626</v>
      </c>
      <c r="AR2" s="6">
        <v>1</v>
      </c>
      <c r="AS2" s="6">
        <v>2</v>
      </c>
      <c r="AT2" s="7" t="s">
        <v>627</v>
      </c>
      <c r="AU2" s="8">
        <v>1160000</v>
      </c>
      <c r="AV2" s="8">
        <f t="shared" ref="AV2" si="0">AU2*0.19</f>
        <v>220400</v>
      </c>
      <c r="AW2" s="8">
        <f t="shared" ref="AW2" si="1">AU2+AV2</f>
        <v>1380400</v>
      </c>
    </row>
    <row r="3" spans="2:49" ht="14.25" hidden="1" customHeight="1">
      <c r="B3" s="334" t="s">
        <v>0</v>
      </c>
      <c r="C3" s="332" t="s">
        <v>1</v>
      </c>
      <c r="D3" s="335" t="s">
        <v>2</v>
      </c>
      <c r="E3" s="71"/>
      <c r="F3" s="378" t="s">
        <v>3</v>
      </c>
      <c r="G3" s="10"/>
      <c r="H3" s="10"/>
      <c r="I3" s="10"/>
      <c r="J3" s="381" t="s">
        <v>4</v>
      </c>
      <c r="K3" s="381" t="s">
        <v>5</v>
      </c>
      <c r="L3" s="381" t="s">
        <v>6</v>
      </c>
      <c r="M3" s="11" t="s">
        <v>7</v>
      </c>
      <c r="N3" s="11"/>
      <c r="O3" s="11"/>
      <c r="P3" s="380"/>
      <c r="Q3" s="380"/>
      <c r="R3" s="380"/>
      <c r="S3" s="12"/>
      <c r="T3" s="12"/>
      <c r="U3" s="12"/>
      <c r="V3" s="13"/>
      <c r="W3" s="13"/>
      <c r="X3" s="13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2:49" ht="38.25" customHeight="1">
      <c r="B4" s="334"/>
      <c r="C4" s="70" t="s">
        <v>8</v>
      </c>
      <c r="D4" s="335"/>
      <c r="E4" s="335" t="s">
        <v>9</v>
      </c>
      <c r="F4" s="378"/>
      <c r="G4" s="10"/>
      <c r="H4" s="10"/>
      <c r="I4" s="10"/>
      <c r="J4" s="381"/>
      <c r="K4" s="381"/>
      <c r="L4" s="381"/>
      <c r="M4" s="11"/>
      <c r="N4" s="11"/>
      <c r="O4" s="11"/>
      <c r="P4" s="15" t="s">
        <v>10</v>
      </c>
      <c r="Q4" s="12" t="s">
        <v>11</v>
      </c>
      <c r="R4" s="12" t="s">
        <v>12</v>
      </c>
      <c r="S4" s="12" t="s">
        <v>7</v>
      </c>
      <c r="T4" s="16" t="s">
        <v>14</v>
      </c>
      <c r="U4" s="16" t="s">
        <v>15</v>
      </c>
      <c r="V4" s="16" t="s">
        <v>14</v>
      </c>
      <c r="W4" s="16" t="s">
        <v>15</v>
      </c>
      <c r="X4" s="13"/>
      <c r="Y4" s="10"/>
      <c r="Z4" s="17"/>
      <c r="AA4" s="18" t="s">
        <v>16</v>
      </c>
      <c r="AB4" s="19"/>
      <c r="AC4" s="19"/>
      <c r="AD4" s="19"/>
      <c r="AE4" s="19"/>
      <c r="AF4" s="19"/>
      <c r="AG4" s="19"/>
      <c r="AH4" s="19"/>
      <c r="AI4" s="340" t="s">
        <v>17</v>
      </c>
      <c r="AK4" s="20"/>
    </row>
    <row r="5" spans="2:49" ht="75" hidden="1" customHeight="1">
      <c r="B5" s="334"/>
      <c r="C5" s="70"/>
      <c r="D5" s="335"/>
      <c r="E5" s="335"/>
      <c r="F5" s="378"/>
      <c r="G5" s="10"/>
      <c r="H5" s="10"/>
      <c r="I5" s="10"/>
      <c r="J5" s="10"/>
      <c r="K5" s="10"/>
      <c r="L5" s="41"/>
      <c r="M5" s="333" t="s">
        <v>18</v>
      </c>
      <c r="N5" s="380" t="s">
        <v>10</v>
      </c>
      <c r="O5" s="380"/>
      <c r="P5" s="380"/>
      <c r="Q5" s="12" t="s">
        <v>7</v>
      </c>
      <c r="R5" s="12" t="s">
        <v>7</v>
      </c>
      <c r="S5" s="12" t="s">
        <v>7</v>
      </c>
      <c r="T5" s="23" t="s">
        <v>7</v>
      </c>
      <c r="U5" s="23" t="s">
        <v>7</v>
      </c>
      <c r="V5" s="24"/>
      <c r="W5" s="24"/>
      <c r="X5" s="24"/>
      <c r="Y5" s="21"/>
      <c r="Z5" s="25" t="s">
        <v>19</v>
      </c>
      <c r="AA5" s="26" t="s">
        <v>20</v>
      </c>
      <c r="AB5" s="27" t="s">
        <v>21</v>
      </c>
      <c r="AC5" s="27" t="s">
        <v>22</v>
      </c>
      <c r="AD5" s="28" t="s">
        <v>23</v>
      </c>
      <c r="AE5" s="29" t="s">
        <v>14</v>
      </c>
      <c r="AF5" s="27" t="s">
        <v>24</v>
      </c>
      <c r="AG5" s="27" t="s">
        <v>25</v>
      </c>
      <c r="AH5" s="27" t="s">
        <v>26</v>
      </c>
      <c r="AI5" s="341"/>
      <c r="AK5" s="31"/>
    </row>
    <row r="6" spans="2:49" ht="25.5" customHeight="1">
      <c r="B6" s="337">
        <v>7428477.3700000001</v>
      </c>
      <c r="C6" s="338" t="s">
        <v>27</v>
      </c>
      <c r="D6" s="338">
        <v>10</v>
      </c>
      <c r="E6" s="32"/>
      <c r="F6" s="33" t="s">
        <v>28</v>
      </c>
      <c r="G6" s="34"/>
      <c r="H6" s="34"/>
      <c r="I6" s="34"/>
      <c r="J6" s="34"/>
      <c r="K6" s="34"/>
      <c r="L6" s="35"/>
      <c r="M6" s="34"/>
      <c r="N6" s="34"/>
      <c r="O6" s="34"/>
      <c r="P6" s="36"/>
      <c r="Q6" s="37"/>
      <c r="R6" s="34"/>
      <c r="S6" s="34"/>
      <c r="T6" s="34"/>
      <c r="U6" s="34"/>
      <c r="V6" s="38"/>
      <c r="W6" s="38"/>
      <c r="X6" s="38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</row>
    <row r="7" spans="2:49" ht="17.25" customHeight="1">
      <c r="B7" s="337"/>
      <c r="C7" s="338"/>
      <c r="D7" s="338"/>
      <c r="E7" s="39"/>
      <c r="F7" s="40" t="s">
        <v>6</v>
      </c>
      <c r="G7" s="10"/>
      <c r="H7" s="10"/>
      <c r="I7" s="10"/>
      <c r="J7" s="10"/>
      <c r="K7" s="10"/>
      <c r="L7" s="41"/>
      <c r="M7" s="10"/>
      <c r="N7" s="10"/>
      <c r="O7" s="10"/>
      <c r="P7" s="42"/>
      <c r="Q7" s="10"/>
      <c r="R7" s="10"/>
      <c r="S7" s="10"/>
      <c r="T7" s="10"/>
      <c r="U7" s="10"/>
      <c r="V7" s="13"/>
      <c r="W7" s="13"/>
      <c r="X7" s="13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</row>
    <row r="8" spans="2:49" ht="12" customHeight="1">
      <c r="B8" s="337"/>
      <c r="C8" s="338"/>
      <c r="D8" s="338"/>
      <c r="E8" s="39">
        <v>1</v>
      </c>
      <c r="F8" s="43" t="s">
        <v>29</v>
      </c>
      <c r="G8" s="10"/>
      <c r="H8" s="10"/>
      <c r="I8" s="10"/>
      <c r="J8" s="44">
        <v>1</v>
      </c>
      <c r="K8" s="45" t="s">
        <v>30</v>
      </c>
      <c r="L8" s="46" t="s">
        <v>29</v>
      </c>
      <c r="M8" s="47">
        <v>10115</v>
      </c>
      <c r="N8" s="48">
        <v>12000</v>
      </c>
      <c r="O8" s="49">
        <f>N8*19%</f>
        <v>2280</v>
      </c>
      <c r="P8" s="50">
        <f>N8+O8</f>
        <v>14280</v>
      </c>
      <c r="Q8" s="51">
        <v>11781</v>
      </c>
      <c r="R8" s="51">
        <f>(Z8*5.1%)+Z8</f>
        <v>12256.762000000001</v>
      </c>
      <c r="S8" s="52">
        <f t="shared" ref="S8:S19" si="2">AB8</f>
        <v>12773</v>
      </c>
      <c r="T8" s="53">
        <f t="shared" ref="T8:T19" si="3">AE8</f>
        <v>12685.093177419976</v>
      </c>
      <c r="U8" s="52">
        <f>ROUND(T8,0)</f>
        <v>12685</v>
      </c>
      <c r="V8" s="13">
        <f>M8/1.19</f>
        <v>8500</v>
      </c>
      <c r="W8" s="13"/>
      <c r="X8" s="13"/>
      <c r="Y8" s="10"/>
      <c r="Z8" s="54">
        <v>11662</v>
      </c>
      <c r="AA8" s="55">
        <v>5925.01</v>
      </c>
      <c r="AB8" s="56">
        <f>+ROUND(AVERAGE(P8,Q8,R8),0)</f>
        <v>12773</v>
      </c>
      <c r="AC8" s="57">
        <f>+ROUND(MEDIAN(P8,Q8,R8),0)</f>
        <v>12257</v>
      </c>
      <c r="AD8" s="58">
        <f>+ROUND(GEOMEAN(P8,Q8,R8),0)</f>
        <v>12728</v>
      </c>
      <c r="AE8" s="59">
        <f>HARMEAN(P8,Q8,R8)</f>
        <v>12685.093177419976</v>
      </c>
      <c r="AF8" s="60">
        <f>+ROUND(MIN(P8,Q8,R8),0)</f>
        <v>11781</v>
      </c>
      <c r="AG8" s="61">
        <f>+ROUND(_xlfn.STDEV.S(P8,Q8,R8),2)</f>
        <v>1326.95</v>
      </c>
      <c r="AH8" s="62">
        <f>+ROUND(AG8/AB8,2)</f>
        <v>0.1</v>
      </c>
      <c r="AI8" s="63" t="str">
        <f>IF(AND(AH8&lt;=50%),"MEDIA ARMONICA","PROMEDIO  ")</f>
        <v>MEDIA ARMONICA</v>
      </c>
    </row>
    <row r="9" spans="2:49" ht="12" customHeight="1">
      <c r="B9" s="337"/>
      <c r="C9" s="338"/>
      <c r="D9" s="338"/>
      <c r="E9" s="39">
        <v>2</v>
      </c>
      <c r="F9" s="43" t="s">
        <v>31</v>
      </c>
      <c r="G9" s="10"/>
      <c r="H9" s="10"/>
      <c r="I9" s="10"/>
      <c r="J9" s="44">
        <v>2</v>
      </c>
      <c r="K9" s="45" t="s">
        <v>32</v>
      </c>
      <c r="L9" s="46" t="s">
        <v>31</v>
      </c>
      <c r="M9" s="47">
        <v>14280</v>
      </c>
      <c r="N9" s="48">
        <v>14000</v>
      </c>
      <c r="O9" s="49">
        <f t="shared" ref="O9:O19" si="4">N9*19%</f>
        <v>2660</v>
      </c>
      <c r="P9" s="50">
        <f t="shared" ref="P9:P19" si="5">N9+O9</f>
        <v>16660</v>
      </c>
      <c r="Q9" s="51">
        <v>13744.5</v>
      </c>
      <c r="R9" s="51">
        <f>(Z9*5.1%)+Z9</f>
        <v>14226.335999999999</v>
      </c>
      <c r="S9" s="52">
        <f t="shared" si="2"/>
        <v>14877</v>
      </c>
      <c r="T9" s="53">
        <f t="shared" si="3"/>
        <v>14773.045187925305</v>
      </c>
      <c r="U9" s="52">
        <f t="shared" ref="U9:U16" si="6">ROUND(T9,0)</f>
        <v>14773</v>
      </c>
      <c r="V9" s="13">
        <f>M9/1.19</f>
        <v>12000</v>
      </c>
      <c r="W9" s="13"/>
      <c r="X9" s="13"/>
      <c r="Y9" s="10"/>
      <c r="Z9" s="54">
        <v>13536</v>
      </c>
      <c r="AA9" s="55">
        <v>6821.08</v>
      </c>
      <c r="AB9" s="56">
        <f>+ROUND(AVERAGE(P9,Q9,R9),0)</f>
        <v>14877</v>
      </c>
      <c r="AC9" s="57">
        <f>+ROUND(MEDIAN(P9,Q9,R9),0)</f>
        <v>14226</v>
      </c>
      <c r="AD9" s="58">
        <f>+ROUND(GEOMEAN(P9,Q9,R9),0)</f>
        <v>14824</v>
      </c>
      <c r="AE9" s="59">
        <f>HARMEAN(P9,Q9,R9)</f>
        <v>14773.045187925305</v>
      </c>
      <c r="AF9" s="60">
        <f>+ROUND(MIN(P9,Q9,R9),0)</f>
        <v>13745</v>
      </c>
      <c r="AG9" s="61">
        <f>+ROUND(_xlfn.STDEV.S(P9,Q9,R9),2)</f>
        <v>1562.85</v>
      </c>
      <c r="AH9" s="62">
        <f t="shared" ref="AH9:AH18" si="7">+ROUND(AG9/AB9,2)</f>
        <v>0.11</v>
      </c>
      <c r="AI9" s="63" t="str">
        <f t="shared" ref="AI9:AI19" si="8">IF(AND(AH9&lt;=50%),"MEDIA ARMONICA","PROMEDIO  ")</f>
        <v>MEDIA ARMONICA</v>
      </c>
    </row>
    <row r="10" spans="2:49" ht="12" customHeight="1">
      <c r="B10" s="337"/>
      <c r="C10" s="338"/>
      <c r="D10" s="338"/>
      <c r="E10" s="39">
        <v>3</v>
      </c>
      <c r="F10" s="43" t="s">
        <v>33</v>
      </c>
      <c r="G10" s="10"/>
      <c r="H10" s="10"/>
      <c r="I10" s="10"/>
      <c r="J10" s="44">
        <v>3</v>
      </c>
      <c r="K10" s="45" t="s">
        <v>34</v>
      </c>
      <c r="L10" s="46" t="s">
        <v>33</v>
      </c>
      <c r="M10" s="47">
        <v>142800</v>
      </c>
      <c r="N10" s="48">
        <v>92000</v>
      </c>
      <c r="O10" s="49">
        <f t="shared" si="4"/>
        <v>17480</v>
      </c>
      <c r="P10" s="50">
        <f t="shared" si="5"/>
        <v>109480</v>
      </c>
      <c r="Q10" s="51">
        <v>98175</v>
      </c>
      <c r="R10" s="51">
        <f t="shared" ref="R10:R17" si="9">(Z10*5.1%)+Z10</f>
        <v>108434.823</v>
      </c>
      <c r="S10" s="52">
        <f t="shared" si="2"/>
        <v>105363</v>
      </c>
      <c r="T10" s="53">
        <f t="shared" si="3"/>
        <v>105107.85406595583</v>
      </c>
      <c r="U10" s="52">
        <f t="shared" si="6"/>
        <v>105108</v>
      </c>
      <c r="V10" s="13"/>
      <c r="W10" s="13"/>
      <c r="X10" s="13"/>
      <c r="Y10" s="10"/>
      <c r="Z10" s="54">
        <v>103173</v>
      </c>
      <c r="AA10" s="55">
        <v>51835.21</v>
      </c>
      <c r="AB10" s="56">
        <f>+ROUND(AVERAGE(P10,Q10,R10),0)</f>
        <v>105363</v>
      </c>
      <c r="AC10" s="57">
        <f>+ROUND(MEDIAN(P10,Q10,R10),0)</f>
        <v>108435</v>
      </c>
      <c r="AD10" s="58">
        <f>+ROUND(GEOMEAN(P10,Q10,R10),0)</f>
        <v>105237</v>
      </c>
      <c r="AE10" s="59">
        <f>HARMEAN(P10,Q10,R10)</f>
        <v>105107.85406595583</v>
      </c>
      <c r="AF10" s="60">
        <f>+ROUND(MIN(P10,Q10,R10),0)</f>
        <v>98175</v>
      </c>
      <c r="AG10" s="61">
        <f>+ROUND(_xlfn.STDEV.S(P10,Q10,R10),2)</f>
        <v>6247.12</v>
      </c>
      <c r="AH10" s="62">
        <f t="shared" si="7"/>
        <v>0.06</v>
      </c>
      <c r="AI10" s="63" t="str">
        <f t="shared" si="8"/>
        <v>MEDIA ARMONICA</v>
      </c>
    </row>
    <row r="11" spans="2:49" ht="12" customHeight="1">
      <c r="B11" s="337"/>
      <c r="C11" s="338"/>
      <c r="D11" s="338"/>
      <c r="E11" s="39">
        <v>4</v>
      </c>
      <c r="F11" s="43" t="s">
        <v>35</v>
      </c>
      <c r="G11" s="10"/>
      <c r="H11" s="10"/>
      <c r="I11" s="10"/>
      <c r="J11" s="44">
        <v>4</v>
      </c>
      <c r="K11" s="45" t="s">
        <v>36</v>
      </c>
      <c r="L11" s="46" t="s">
        <v>35</v>
      </c>
      <c r="M11" s="47">
        <v>133875</v>
      </c>
      <c r="N11" s="48">
        <v>92000</v>
      </c>
      <c r="O11" s="49">
        <f t="shared" si="4"/>
        <v>17480</v>
      </c>
      <c r="P11" s="50">
        <f t="shared" si="5"/>
        <v>109480</v>
      </c>
      <c r="Q11" s="51">
        <v>107992.5</v>
      </c>
      <c r="R11" s="51">
        <f t="shared" si="9"/>
        <v>137200.693</v>
      </c>
      <c r="S11" s="52">
        <f t="shared" si="2"/>
        <v>118224</v>
      </c>
      <c r="T11" s="53">
        <f t="shared" si="3"/>
        <v>116810.67765711377</v>
      </c>
      <c r="U11" s="52">
        <f t="shared" si="6"/>
        <v>116811</v>
      </c>
      <c r="V11" s="13"/>
      <c r="W11" s="13"/>
      <c r="X11" s="13"/>
      <c r="Y11" s="10"/>
      <c r="Z11" s="54">
        <v>130543</v>
      </c>
      <c r="AA11" s="55">
        <v>66563.839999999997</v>
      </c>
      <c r="AB11" s="56">
        <f>+ROUND(AVERAGE(P11,Q11,R11),0)</f>
        <v>118224</v>
      </c>
      <c r="AC11" s="57">
        <f>+ROUND(MEDIAN(P11,Q11,R11),0)</f>
        <v>109480</v>
      </c>
      <c r="AD11" s="58">
        <f>+ROUND(GEOMEAN(P11,Q11,R11),0)</f>
        <v>117497</v>
      </c>
      <c r="AE11" s="59">
        <f>HARMEAN(P11,Q11,R11)</f>
        <v>116810.67765711377</v>
      </c>
      <c r="AF11" s="60">
        <f>+ROUND(MIN(P11,Q11,R11),0)</f>
        <v>107993</v>
      </c>
      <c r="AG11" s="61">
        <f>+ROUND(_xlfn.STDEV.S(P11,Q11,R11),2)</f>
        <v>16450.78</v>
      </c>
      <c r="AH11" s="62">
        <f t="shared" si="7"/>
        <v>0.14000000000000001</v>
      </c>
      <c r="AI11" s="63" t="str">
        <f>IF(AND(AH11&lt;=50%),"MEDIA ARMONICA","PROMEDIO  ")</f>
        <v>MEDIA ARMONICA</v>
      </c>
    </row>
    <row r="12" spans="2:49" ht="12" customHeight="1">
      <c r="B12" s="337"/>
      <c r="C12" s="338"/>
      <c r="D12" s="338"/>
      <c r="E12" s="39">
        <v>5</v>
      </c>
      <c r="F12" s="43" t="s">
        <v>37</v>
      </c>
      <c r="G12" s="10"/>
      <c r="H12" s="10"/>
      <c r="I12" s="10"/>
      <c r="J12" s="44">
        <v>5</v>
      </c>
      <c r="K12" s="45" t="s">
        <v>38</v>
      </c>
      <c r="L12" s="46" t="s">
        <v>37</v>
      </c>
      <c r="M12" s="47">
        <v>7735</v>
      </c>
      <c r="N12" s="48">
        <v>7000</v>
      </c>
      <c r="O12" s="49">
        <f t="shared" si="4"/>
        <v>1330</v>
      </c>
      <c r="P12" s="50">
        <f t="shared" si="5"/>
        <v>8330</v>
      </c>
      <c r="Q12" s="51">
        <v>4908.75</v>
      </c>
      <c r="R12" s="51">
        <f t="shared" si="9"/>
        <v>8317.6139999999996</v>
      </c>
      <c r="S12" s="52">
        <f t="shared" si="2"/>
        <v>7185</v>
      </c>
      <c r="T12" s="53">
        <f t="shared" si="3"/>
        <v>6756.8685163407608</v>
      </c>
      <c r="U12" s="52">
        <f t="shared" si="6"/>
        <v>6757</v>
      </c>
      <c r="V12" s="13"/>
      <c r="W12" s="13"/>
      <c r="X12" s="13"/>
      <c r="Y12" s="10"/>
      <c r="Z12" s="54">
        <v>7914</v>
      </c>
      <c r="AA12" s="55">
        <v>4035.29</v>
      </c>
      <c r="AB12" s="56">
        <f>+ROUND(AVERAGE(P12,Q12,R12),0)</f>
        <v>7185</v>
      </c>
      <c r="AC12" s="57">
        <f>+ROUND(MEDIAN(P12,Q12,R12),0)</f>
        <v>8318</v>
      </c>
      <c r="AD12" s="58">
        <f>+ROUND(GEOMEAN(P12,Q12,R12),0)</f>
        <v>6980</v>
      </c>
      <c r="AE12" s="59">
        <f>HARMEAN(P12,Q12,R12)</f>
        <v>6756.8685163407608</v>
      </c>
      <c r="AF12" s="60">
        <f>+ROUND(MIN(P12,Q12,R12),0)</f>
        <v>4909</v>
      </c>
      <c r="AG12" s="61">
        <f>+ROUND(_xlfn.STDEV.S(P12,Q12,R12),2)</f>
        <v>1971.69</v>
      </c>
      <c r="AH12" s="62">
        <f t="shared" si="7"/>
        <v>0.27</v>
      </c>
      <c r="AI12" s="63" t="str">
        <f t="shared" si="8"/>
        <v>MEDIA ARMONICA</v>
      </c>
    </row>
    <row r="13" spans="2:49" ht="12" customHeight="1">
      <c r="B13" s="337"/>
      <c r="C13" s="338"/>
      <c r="D13" s="338"/>
      <c r="E13" s="39">
        <v>6</v>
      </c>
      <c r="F13" s="43" t="s">
        <v>39</v>
      </c>
      <c r="G13" s="10"/>
      <c r="H13" s="10"/>
      <c r="I13" s="10"/>
      <c r="J13" s="44">
        <v>6</v>
      </c>
      <c r="K13" s="45" t="s">
        <v>40</v>
      </c>
      <c r="L13" s="46" t="s">
        <v>39</v>
      </c>
      <c r="M13" s="47">
        <v>8925</v>
      </c>
      <c r="N13" s="48">
        <v>7000</v>
      </c>
      <c r="O13" s="49">
        <f t="shared" si="4"/>
        <v>1330</v>
      </c>
      <c r="P13" s="50">
        <f t="shared" si="5"/>
        <v>8330</v>
      </c>
      <c r="Q13" s="51">
        <v>4908.75</v>
      </c>
      <c r="R13" s="64">
        <f t="shared" si="9"/>
        <v>84546.644</v>
      </c>
      <c r="S13" s="52">
        <f t="shared" si="2"/>
        <v>6619</v>
      </c>
      <c r="T13" s="53">
        <f t="shared" si="3"/>
        <v>6177.3033707865161</v>
      </c>
      <c r="U13" s="52">
        <f t="shared" si="6"/>
        <v>6177</v>
      </c>
      <c r="V13" s="65" t="s">
        <v>41</v>
      </c>
      <c r="W13" s="13"/>
      <c r="X13" s="13"/>
      <c r="Y13" s="10"/>
      <c r="Z13" s="54">
        <v>80444</v>
      </c>
      <c r="AA13" s="55">
        <v>40492.129999999997</v>
      </c>
      <c r="AB13" s="56">
        <f>+ROUND(AVERAGE(P13,Q13),0)</f>
        <v>6619</v>
      </c>
      <c r="AC13" s="57">
        <f>+ROUND(MEDIAN(P13,Q13),0)</f>
        <v>6619</v>
      </c>
      <c r="AD13" s="58">
        <f>+ROUND(GEOMEAN(P13,Q13),0)</f>
        <v>6395</v>
      </c>
      <c r="AE13" s="59">
        <f>HARMEAN(P13,Q13)</f>
        <v>6177.3033707865161</v>
      </c>
      <c r="AF13" s="60">
        <f>+ROUND(MIN(P13,Q13),0)</f>
        <v>4909</v>
      </c>
      <c r="AG13" s="61">
        <f>+ROUND(_xlfn.STDEV.S(P13,Q13),2)</f>
        <v>2419.19</v>
      </c>
      <c r="AH13" s="62">
        <f>+ROUND(AG13/AB13,2)</f>
        <v>0.37</v>
      </c>
      <c r="AI13" s="63" t="str">
        <f t="shared" si="8"/>
        <v>MEDIA ARMONICA</v>
      </c>
      <c r="AJ13" s="66" t="s">
        <v>41</v>
      </c>
    </row>
    <row r="14" spans="2:49" ht="12" customHeight="1">
      <c r="B14" s="337"/>
      <c r="C14" s="338"/>
      <c r="D14" s="338"/>
      <c r="E14" s="39">
        <v>7</v>
      </c>
      <c r="F14" s="43" t="s">
        <v>42</v>
      </c>
      <c r="G14" s="10"/>
      <c r="H14" s="10"/>
      <c r="I14" s="10"/>
      <c r="J14" s="44">
        <v>7</v>
      </c>
      <c r="K14" s="45" t="s">
        <v>43</v>
      </c>
      <c r="L14" s="46" t="s">
        <v>42</v>
      </c>
      <c r="M14" s="47">
        <v>7735</v>
      </c>
      <c r="N14" s="48">
        <v>7000</v>
      </c>
      <c r="O14" s="49">
        <f t="shared" si="4"/>
        <v>1330</v>
      </c>
      <c r="P14" s="50">
        <f t="shared" si="5"/>
        <v>8330</v>
      </c>
      <c r="Q14" s="51">
        <v>3927</v>
      </c>
      <c r="R14" s="51">
        <f t="shared" si="9"/>
        <v>8379.6229999999996</v>
      </c>
      <c r="S14" s="52">
        <f t="shared" si="2"/>
        <v>6879</v>
      </c>
      <c r="T14" s="53">
        <f t="shared" si="3"/>
        <v>6072.4756814083858</v>
      </c>
      <c r="U14" s="52">
        <f t="shared" si="6"/>
        <v>6072</v>
      </c>
      <c r="V14" s="13"/>
      <c r="W14" s="13"/>
      <c r="X14" s="13"/>
      <c r="Y14" s="10"/>
      <c r="Z14" s="54">
        <v>7973</v>
      </c>
      <c r="AA14" s="55">
        <v>4069.8</v>
      </c>
      <c r="AB14" s="56">
        <f>+ROUND(AVERAGE(P14,Q14,R14),0)</f>
        <v>6879</v>
      </c>
      <c r="AC14" s="57">
        <f>+ROUND(MEDIAN(P14,Q14,R14),0)</f>
        <v>8330</v>
      </c>
      <c r="AD14" s="58">
        <f>+ROUND(GEOMEAN(P14,Q14,R14),0)</f>
        <v>6496</v>
      </c>
      <c r="AE14" s="59">
        <f>HARMEAN(P14,Q14,R14)</f>
        <v>6072.4756814083858</v>
      </c>
      <c r="AF14" s="60">
        <f>+ROUND(MIN(P14,Q14,R14),0)</f>
        <v>3927</v>
      </c>
      <c r="AG14" s="61">
        <f>+ROUND(_xlfn.STDEV.S(P14,Q14,R14),2)</f>
        <v>2556.52</v>
      </c>
      <c r="AH14" s="62">
        <f t="shared" si="7"/>
        <v>0.37</v>
      </c>
      <c r="AI14" s="63" t="str">
        <f t="shared" si="8"/>
        <v>MEDIA ARMONICA</v>
      </c>
    </row>
    <row r="15" spans="2:49" ht="12" customHeight="1">
      <c r="B15" s="337"/>
      <c r="C15" s="338"/>
      <c r="D15" s="338"/>
      <c r="E15" s="39">
        <v>8</v>
      </c>
      <c r="F15" s="43" t="s">
        <v>44</v>
      </c>
      <c r="G15" s="10"/>
      <c r="H15" s="10"/>
      <c r="I15" s="10"/>
      <c r="J15" s="44">
        <v>8</v>
      </c>
      <c r="K15" s="45" t="s">
        <v>45</v>
      </c>
      <c r="L15" s="46" t="s">
        <v>44</v>
      </c>
      <c r="M15" s="47">
        <v>2975</v>
      </c>
      <c r="N15" s="48">
        <v>1500</v>
      </c>
      <c r="O15" s="49">
        <f t="shared" si="4"/>
        <v>285</v>
      </c>
      <c r="P15" s="50">
        <f t="shared" si="5"/>
        <v>1785</v>
      </c>
      <c r="Q15" s="51">
        <v>3927</v>
      </c>
      <c r="R15" s="51">
        <f t="shared" si="9"/>
        <v>1313.75</v>
      </c>
      <c r="S15" s="53">
        <f t="shared" si="2"/>
        <v>2342</v>
      </c>
      <c r="T15" s="67">
        <f t="shared" si="3"/>
        <v>1903.4914217193459</v>
      </c>
      <c r="U15" s="67">
        <f>ROUND(S15,0)</f>
        <v>2342</v>
      </c>
      <c r="V15" s="13"/>
      <c r="W15" s="13"/>
      <c r="X15" s="13"/>
      <c r="Y15" s="10"/>
      <c r="Z15" s="54">
        <v>1250</v>
      </c>
      <c r="AA15" s="55">
        <v>628.32000000000005</v>
      </c>
      <c r="AB15" s="56">
        <f>+ROUND(AVERAGE(P15,Q15,R15),0)</f>
        <v>2342</v>
      </c>
      <c r="AC15" s="57">
        <f>+ROUND(MEDIAN(P15,Q15,R15),0)</f>
        <v>1785</v>
      </c>
      <c r="AD15" s="58">
        <f>+ROUND(GEOMEAN(P15,Q15,R15),0)</f>
        <v>2096</v>
      </c>
      <c r="AE15" s="59">
        <f>HARMEAN(P15,Q15,R15)</f>
        <v>1903.4914217193459</v>
      </c>
      <c r="AF15" s="60">
        <f>+ROUND(MIN(P15,Q15,R15),0)</f>
        <v>1314</v>
      </c>
      <c r="AG15" s="61">
        <f>+ROUND(_xlfn.STDEV.S(P15,Q15,R15),2)</f>
        <v>1392.8</v>
      </c>
      <c r="AH15" s="62">
        <f t="shared" si="7"/>
        <v>0.59</v>
      </c>
      <c r="AI15" s="63" t="str">
        <f t="shared" si="8"/>
        <v xml:space="preserve">PROMEDIO  </v>
      </c>
    </row>
    <row r="16" spans="2:49" ht="12" customHeight="1">
      <c r="B16" s="337"/>
      <c r="C16" s="338"/>
      <c r="D16" s="338"/>
      <c r="E16" s="39">
        <v>9</v>
      </c>
      <c r="F16" s="43" t="s">
        <v>46</v>
      </c>
      <c r="G16" s="10"/>
      <c r="H16" s="10"/>
      <c r="I16" s="10"/>
      <c r="J16" s="44">
        <v>9</v>
      </c>
      <c r="K16" s="45" t="s">
        <v>47</v>
      </c>
      <c r="L16" s="46" t="s">
        <v>46</v>
      </c>
      <c r="M16" s="47">
        <v>101150</v>
      </c>
      <c r="N16" s="48">
        <v>87000</v>
      </c>
      <c r="O16" s="49">
        <f t="shared" si="4"/>
        <v>16530</v>
      </c>
      <c r="P16" s="50">
        <f t="shared" si="5"/>
        <v>103530</v>
      </c>
      <c r="Q16" s="51">
        <v>58905</v>
      </c>
      <c r="R16" s="51">
        <f t="shared" si="9"/>
        <v>111124.33199999999</v>
      </c>
      <c r="S16" s="52">
        <f t="shared" si="2"/>
        <v>91186</v>
      </c>
      <c r="T16" s="53">
        <f t="shared" si="3"/>
        <v>84188.187607429616</v>
      </c>
      <c r="U16" s="52">
        <f t="shared" si="6"/>
        <v>84188</v>
      </c>
      <c r="V16" s="13"/>
      <c r="W16" s="13"/>
      <c r="X16" s="13"/>
      <c r="Y16" s="10"/>
      <c r="Z16" s="54">
        <v>105732</v>
      </c>
      <c r="AA16" s="55">
        <v>53991.49</v>
      </c>
      <c r="AB16" s="56">
        <f>+ROUND(AVERAGE(P16,Q16,R16),0)</f>
        <v>91186</v>
      </c>
      <c r="AC16" s="57">
        <f>+ROUND(MEDIAN(P16,Q16,R16),0)</f>
        <v>103530</v>
      </c>
      <c r="AD16" s="58">
        <f>+ROUND(GEOMEAN(P16,Q16,R16),0)</f>
        <v>87837</v>
      </c>
      <c r="AE16" s="59">
        <f>HARMEAN(P16,Q16,R16)</f>
        <v>84188.187607429616</v>
      </c>
      <c r="AF16" s="60">
        <f>+ROUND(MIN(P16,Q16,R16),0)</f>
        <v>58905</v>
      </c>
      <c r="AG16" s="61">
        <f>+ROUND(_xlfn.STDEV.S(P16,Q16,R16),2)</f>
        <v>28213.24</v>
      </c>
      <c r="AH16" s="62">
        <f t="shared" si="7"/>
        <v>0.31</v>
      </c>
      <c r="AI16" s="63" t="str">
        <f t="shared" si="8"/>
        <v>MEDIA ARMONICA</v>
      </c>
    </row>
    <row r="17" spans="2:36" ht="12" customHeight="1">
      <c r="B17" s="337"/>
      <c r="C17" s="338"/>
      <c r="D17" s="338"/>
      <c r="E17" s="39">
        <v>10</v>
      </c>
      <c r="F17" s="43" t="s">
        <v>48</v>
      </c>
      <c r="G17" s="10"/>
      <c r="H17" s="10"/>
      <c r="I17" s="10"/>
      <c r="J17" s="44">
        <v>10</v>
      </c>
      <c r="K17" s="45" t="s">
        <v>49</v>
      </c>
      <c r="L17" s="46" t="s">
        <v>48</v>
      </c>
      <c r="M17" s="47">
        <v>3332</v>
      </c>
      <c r="N17" s="48">
        <v>1200</v>
      </c>
      <c r="O17" s="49">
        <f t="shared" si="4"/>
        <v>228</v>
      </c>
      <c r="P17" s="50">
        <f t="shared" si="5"/>
        <v>1428</v>
      </c>
      <c r="Q17" s="51">
        <v>15708</v>
      </c>
      <c r="R17" s="51">
        <f t="shared" si="9"/>
        <v>4565.5439999999999</v>
      </c>
      <c r="S17" s="53">
        <f t="shared" si="2"/>
        <v>7234</v>
      </c>
      <c r="T17" s="67">
        <f t="shared" si="3"/>
        <v>3051.9630609626893</v>
      </c>
      <c r="U17" s="67">
        <f>ROUND(S17,0)</f>
        <v>7234</v>
      </c>
      <c r="V17" s="13"/>
      <c r="W17" s="13"/>
      <c r="X17" s="13"/>
      <c r="Y17" s="10"/>
      <c r="Z17" s="54">
        <v>4344</v>
      </c>
      <c r="AA17" s="55">
        <v>2199.12</v>
      </c>
      <c r="AB17" s="56">
        <f>+ROUND(AVERAGE(P17,Q17,R17),0)</f>
        <v>7234</v>
      </c>
      <c r="AC17" s="57">
        <f>+ROUND(MEDIAN(P17,Q17,R17),0)</f>
        <v>4566</v>
      </c>
      <c r="AD17" s="58">
        <f>+ROUND(GEOMEAN(P17,Q17,R17),0)</f>
        <v>4679</v>
      </c>
      <c r="AE17" s="59">
        <f>HARMEAN(P17,Q17,R17)</f>
        <v>3051.9630609626893</v>
      </c>
      <c r="AF17" s="60">
        <f>+ROUND(MIN(P17,Q17,R17),0)</f>
        <v>1428</v>
      </c>
      <c r="AG17" s="61">
        <f>+ROUND(_xlfn.STDEV.S(P17,Q17,R17),2)</f>
        <v>7504.63</v>
      </c>
      <c r="AH17" s="62">
        <f t="shared" si="7"/>
        <v>1.04</v>
      </c>
      <c r="AI17" s="63" t="str">
        <f t="shared" si="8"/>
        <v xml:space="preserve">PROMEDIO  </v>
      </c>
    </row>
    <row r="18" spans="2:36" ht="12" customHeight="1">
      <c r="B18" s="337"/>
      <c r="C18" s="338"/>
      <c r="D18" s="338"/>
      <c r="E18" s="39">
        <v>11</v>
      </c>
      <c r="F18" s="43" t="s">
        <v>50</v>
      </c>
      <c r="G18" s="10"/>
      <c r="H18" s="10"/>
      <c r="I18" s="10"/>
      <c r="J18" s="44">
        <v>11</v>
      </c>
      <c r="K18" s="45" t="s">
        <v>51</v>
      </c>
      <c r="L18" s="46" t="s">
        <v>50</v>
      </c>
      <c r="M18" s="47">
        <v>4165</v>
      </c>
      <c r="N18" s="48">
        <v>1200</v>
      </c>
      <c r="O18" s="49">
        <f t="shared" si="4"/>
        <v>228</v>
      </c>
      <c r="P18" s="50">
        <f t="shared" si="5"/>
        <v>1428</v>
      </c>
      <c r="Q18" s="51">
        <v>15708</v>
      </c>
      <c r="R18" s="51">
        <f>(Z18*5.1%)+Z18</f>
        <v>4627.5529999999999</v>
      </c>
      <c r="S18" s="53">
        <f t="shared" si="2"/>
        <v>7255</v>
      </c>
      <c r="T18" s="67">
        <f t="shared" si="3"/>
        <v>3061.1030729448557</v>
      </c>
      <c r="U18" s="67">
        <f>ROUND(S18,0)</f>
        <v>7255</v>
      </c>
      <c r="V18" s="13"/>
      <c r="W18" s="13"/>
      <c r="X18" s="13"/>
      <c r="Y18" s="10"/>
      <c r="Z18" s="54">
        <v>4403</v>
      </c>
      <c r="AA18" s="55">
        <v>2232.44</v>
      </c>
      <c r="AB18" s="56">
        <f>+ROUND(AVERAGE(P18,Q18,R18),0)</f>
        <v>7255</v>
      </c>
      <c r="AC18" s="57">
        <f>+ROUND(MEDIAN(P18,Q18,R18),0)</f>
        <v>4628</v>
      </c>
      <c r="AD18" s="58">
        <f>+ROUND(GEOMEAN(P18,Q18,R18),0)</f>
        <v>4700</v>
      </c>
      <c r="AE18" s="59">
        <f>HARMEAN(P18,Q18,R18)</f>
        <v>3061.1030729448557</v>
      </c>
      <c r="AF18" s="60">
        <f>+ROUND(MIN(P18,Q18,R18),0)</f>
        <v>1428</v>
      </c>
      <c r="AG18" s="61">
        <f>+ROUND(_xlfn.STDEV.S(P18,Q18,R18),2)</f>
        <v>7493.68</v>
      </c>
      <c r="AH18" s="62">
        <f t="shared" si="7"/>
        <v>1.03</v>
      </c>
      <c r="AI18" s="63" t="str">
        <f t="shared" si="8"/>
        <v xml:space="preserve">PROMEDIO  </v>
      </c>
    </row>
    <row r="19" spans="2:36" ht="12" customHeight="1">
      <c r="B19" s="337"/>
      <c r="C19" s="338"/>
      <c r="D19" s="338"/>
      <c r="E19" s="39">
        <v>12</v>
      </c>
      <c r="F19" s="43" t="s">
        <v>52</v>
      </c>
      <c r="G19" s="10"/>
      <c r="H19" s="10"/>
      <c r="I19" s="10"/>
      <c r="J19" s="44">
        <v>12</v>
      </c>
      <c r="K19" s="45" t="s">
        <v>53</v>
      </c>
      <c r="L19" s="46" t="s">
        <v>52</v>
      </c>
      <c r="M19" s="47">
        <v>7735</v>
      </c>
      <c r="N19" s="48">
        <v>16000</v>
      </c>
      <c r="O19" s="49">
        <f t="shared" si="4"/>
        <v>3040</v>
      </c>
      <c r="P19" s="50">
        <f t="shared" si="5"/>
        <v>19040</v>
      </c>
      <c r="Q19" s="51">
        <v>9817.5</v>
      </c>
      <c r="R19" s="68"/>
      <c r="S19" s="52">
        <f t="shared" si="2"/>
        <v>14429</v>
      </c>
      <c r="T19" s="53">
        <f t="shared" si="3"/>
        <v>12955.051546391753</v>
      </c>
      <c r="U19" s="52">
        <f t="shared" ref="U19" si="10">ROUND(T19,0)</f>
        <v>12955</v>
      </c>
      <c r="V19" s="13"/>
      <c r="W19" s="13"/>
      <c r="X19" s="13"/>
      <c r="Y19" s="10"/>
      <c r="Z19" s="69"/>
      <c r="AA19" s="10"/>
      <c r="AB19" s="56">
        <f>+ROUND(AVERAGE(P19,Q19),0)</f>
        <v>14429</v>
      </c>
      <c r="AC19" s="57">
        <f>+ROUND(MEDIAN(P19,Q19),0)</f>
        <v>14429</v>
      </c>
      <c r="AD19" s="58">
        <f>+ROUND(GEOMEAN(P19,Q19),0)</f>
        <v>13672</v>
      </c>
      <c r="AE19" s="59">
        <f>HARMEAN(P19,Q19)</f>
        <v>12955.051546391753</v>
      </c>
      <c r="AF19" s="60">
        <f>+ROUND(MIN(P19,Q19),0)</f>
        <v>9818</v>
      </c>
      <c r="AG19" s="61">
        <f>+ROUND(_xlfn.STDEV.S(P19,Q19),2)</f>
        <v>6521.29</v>
      </c>
      <c r="AH19" s="62">
        <f>+ROUND(AG19/AB19,2)</f>
        <v>0.45</v>
      </c>
      <c r="AI19" s="63" t="str">
        <f t="shared" si="8"/>
        <v>MEDIA ARMONICA</v>
      </c>
    </row>
    <row r="20" spans="2:36" ht="15" hidden="1" customHeight="1">
      <c r="B20" s="334" t="s">
        <v>0</v>
      </c>
      <c r="C20" s="70" t="s">
        <v>1</v>
      </c>
      <c r="D20" s="335" t="s">
        <v>2</v>
      </c>
      <c r="E20" s="71"/>
      <c r="F20" s="378" t="s">
        <v>3</v>
      </c>
      <c r="G20" s="10"/>
      <c r="H20" s="10"/>
      <c r="I20" s="10"/>
      <c r="J20" s="10"/>
      <c r="K20" s="10"/>
      <c r="L20" s="41"/>
      <c r="M20" s="10"/>
      <c r="N20" s="10"/>
      <c r="O20" s="10"/>
      <c r="P20" s="42"/>
      <c r="Q20" s="10"/>
      <c r="R20" s="10"/>
      <c r="S20" s="10"/>
      <c r="T20" s="10"/>
      <c r="U20" s="10"/>
      <c r="V20" s="13"/>
      <c r="W20" s="13"/>
      <c r="X20" s="13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</row>
    <row r="21" spans="2:36" ht="15" hidden="1" customHeight="1">
      <c r="B21" s="334"/>
      <c r="C21" s="70" t="s">
        <v>54</v>
      </c>
      <c r="D21" s="335"/>
      <c r="E21" s="71"/>
      <c r="F21" s="378"/>
      <c r="G21" s="10"/>
      <c r="H21" s="10"/>
      <c r="I21" s="10"/>
      <c r="J21" s="10"/>
      <c r="K21" s="10"/>
      <c r="L21" s="41"/>
      <c r="M21" s="10"/>
      <c r="N21" s="10"/>
      <c r="O21" s="10"/>
      <c r="P21" s="42"/>
      <c r="Q21" s="10"/>
      <c r="R21" s="10"/>
      <c r="S21" s="10"/>
      <c r="T21" s="10"/>
      <c r="U21" s="10"/>
      <c r="V21" s="13"/>
      <c r="W21" s="13"/>
      <c r="X21" s="13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</row>
    <row r="22" spans="2:36" ht="25.5" hidden="1" customHeight="1">
      <c r="B22" s="334"/>
      <c r="C22" s="70" t="s">
        <v>55</v>
      </c>
      <c r="D22" s="335"/>
      <c r="E22" s="71"/>
      <c r="F22" s="378"/>
      <c r="G22" s="10"/>
      <c r="H22" s="10"/>
      <c r="I22" s="10"/>
      <c r="J22" s="10"/>
      <c r="K22" s="10"/>
      <c r="L22" s="41"/>
      <c r="M22" s="10"/>
      <c r="N22" s="10"/>
      <c r="O22" s="10"/>
      <c r="P22" s="42"/>
      <c r="Q22" s="10"/>
      <c r="R22" s="10"/>
      <c r="S22" s="10"/>
      <c r="T22" s="10"/>
      <c r="U22" s="10"/>
      <c r="V22" s="13"/>
      <c r="W22" s="13"/>
      <c r="X22" s="13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</row>
    <row r="23" spans="2:36" ht="11.25" customHeight="1">
      <c r="B23" s="337">
        <v>5350596.22</v>
      </c>
      <c r="C23" s="338" t="s">
        <v>56</v>
      </c>
      <c r="D23" s="338">
        <v>10</v>
      </c>
      <c r="E23" s="32"/>
      <c r="F23" s="33" t="s">
        <v>57</v>
      </c>
      <c r="G23" s="34"/>
      <c r="H23" s="34"/>
      <c r="I23" s="34"/>
      <c r="J23" s="34"/>
      <c r="K23" s="34"/>
      <c r="L23" s="35"/>
      <c r="M23" s="34"/>
      <c r="N23" s="34"/>
      <c r="O23" s="34"/>
      <c r="P23" s="36"/>
      <c r="Q23" s="37"/>
      <c r="R23" s="34"/>
      <c r="S23" s="34"/>
      <c r="T23" s="34"/>
      <c r="U23" s="34"/>
      <c r="V23" s="38"/>
      <c r="W23" s="38"/>
      <c r="X23" s="38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</row>
    <row r="24" spans="2:36" ht="11.25" customHeight="1">
      <c r="B24" s="337"/>
      <c r="C24" s="338"/>
      <c r="D24" s="338"/>
      <c r="E24" s="39"/>
      <c r="F24" s="40" t="s">
        <v>6</v>
      </c>
      <c r="G24" s="10"/>
      <c r="H24" s="10"/>
      <c r="I24" s="10"/>
      <c r="J24" s="10"/>
      <c r="K24" s="10"/>
      <c r="L24" s="41"/>
      <c r="M24" s="10"/>
      <c r="N24" s="10"/>
      <c r="O24" s="10"/>
      <c r="P24" s="42"/>
      <c r="Q24" s="10"/>
      <c r="R24" s="10"/>
      <c r="S24" s="10"/>
      <c r="T24" s="10"/>
      <c r="U24" s="10"/>
      <c r="V24" s="13"/>
      <c r="W24" s="13"/>
      <c r="X24" s="13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2:36" ht="11.25" customHeight="1">
      <c r="B25" s="337"/>
      <c r="C25" s="338"/>
      <c r="D25" s="338"/>
      <c r="E25" s="39">
        <v>13</v>
      </c>
      <c r="F25" s="43" t="s">
        <v>58</v>
      </c>
      <c r="G25" s="10"/>
      <c r="H25" s="10"/>
      <c r="I25" s="10"/>
      <c r="J25" s="44">
        <v>13</v>
      </c>
      <c r="K25" s="45" t="s">
        <v>59</v>
      </c>
      <c r="L25" s="46" t="s">
        <v>58</v>
      </c>
      <c r="M25" s="47">
        <v>107100</v>
      </c>
      <c r="N25" s="48">
        <v>85000</v>
      </c>
      <c r="O25" s="49">
        <f t="shared" ref="O25:O32" si="11">N25*19%</f>
        <v>16150</v>
      </c>
      <c r="P25" s="50">
        <f t="shared" ref="P25:P32" si="12">N25+O25</f>
        <v>101150</v>
      </c>
      <c r="Q25" s="51">
        <v>127627.5</v>
      </c>
      <c r="R25" s="51">
        <f t="shared" ref="R25:R31" si="13">(Z25*5.1%)+Z25</f>
        <v>126257.681</v>
      </c>
      <c r="S25" s="52">
        <f t="shared" ref="S25:S32" si="14">AB25</f>
        <v>118345</v>
      </c>
      <c r="T25" s="53">
        <f>AE25</f>
        <v>116995.92088064844</v>
      </c>
      <c r="U25" s="52">
        <f t="shared" ref="U25:U28" si="15">ROUND(T25,0)</f>
        <v>116996</v>
      </c>
      <c r="V25" s="13"/>
      <c r="W25" s="13"/>
      <c r="X25" s="13"/>
      <c r="Y25" s="10"/>
      <c r="Z25" s="54">
        <v>120131</v>
      </c>
      <c r="AA25" s="55">
        <v>60623.360000000001</v>
      </c>
      <c r="AB25" s="56">
        <f t="shared" ref="AB25:AB31" si="16">+ROUND(AVERAGE(P25,Q25,R25),0)</f>
        <v>118345</v>
      </c>
      <c r="AC25" s="57">
        <f t="shared" ref="AC25:AC31" si="17">+ROUND(MEDIAN(P25,Q25,R25),0)</f>
        <v>126258</v>
      </c>
      <c r="AD25" s="58">
        <f t="shared" ref="AD25:AD31" si="18">+ROUND(GEOMEAN(P25,Q25,R25),0)</f>
        <v>117685</v>
      </c>
      <c r="AE25" s="59">
        <f t="shared" ref="AE25:AE31" si="19">HARMEAN(P25,Q25,R25)</f>
        <v>116995.92088064844</v>
      </c>
      <c r="AF25" s="60">
        <f t="shared" ref="AF25:AF31" si="20">+ROUND(MIN(P25,Q25,R25),0)</f>
        <v>101150</v>
      </c>
      <c r="AG25" s="61">
        <f t="shared" ref="AG25:AG31" si="21">+ROUND(_xlfn.STDEV.S(P25,Q25,R25),2)</f>
        <v>14907.1</v>
      </c>
      <c r="AH25" s="62">
        <f t="shared" ref="AH25:AH31" si="22">+ROUND(AG25/AB25,2)</f>
        <v>0.13</v>
      </c>
      <c r="AI25" s="63" t="str">
        <f t="shared" ref="AI25:AI32" si="23">IF(AND(AH25&lt;=50%),"MEDIA ARMONICA","PROMEDIO  ")</f>
        <v>MEDIA ARMONICA</v>
      </c>
    </row>
    <row r="26" spans="2:36" ht="11.25" customHeight="1">
      <c r="B26" s="337"/>
      <c r="C26" s="338"/>
      <c r="D26" s="338"/>
      <c r="E26" s="39">
        <v>14</v>
      </c>
      <c r="F26" s="43" t="s">
        <v>60</v>
      </c>
      <c r="G26" s="10"/>
      <c r="H26" s="10"/>
      <c r="I26" s="10"/>
      <c r="J26" s="44">
        <v>14</v>
      </c>
      <c r="K26" s="45" t="s">
        <v>61</v>
      </c>
      <c r="L26" s="46" t="s">
        <v>60</v>
      </c>
      <c r="M26" s="47">
        <v>80325</v>
      </c>
      <c r="N26" s="48">
        <v>68000</v>
      </c>
      <c r="O26" s="49">
        <f t="shared" si="11"/>
        <v>12920</v>
      </c>
      <c r="P26" s="50">
        <f t="shared" si="12"/>
        <v>80920</v>
      </c>
      <c r="Q26" s="51">
        <v>98175</v>
      </c>
      <c r="R26" s="51">
        <f t="shared" si="13"/>
        <v>68287.673999999999</v>
      </c>
      <c r="S26" s="52">
        <f t="shared" si="14"/>
        <v>82461</v>
      </c>
      <c r="T26" s="53">
        <f t="shared" ref="T26:T31" si="24">AE26</f>
        <v>80671.817533634501</v>
      </c>
      <c r="U26" s="52">
        <f t="shared" si="15"/>
        <v>80672</v>
      </c>
      <c r="V26" s="13"/>
      <c r="W26" s="13"/>
      <c r="X26" s="13"/>
      <c r="Y26" s="10"/>
      <c r="Z26" s="54">
        <v>64974</v>
      </c>
      <c r="AA26" s="55">
        <v>32630.989999999998</v>
      </c>
      <c r="AB26" s="56">
        <f t="shared" si="16"/>
        <v>82461</v>
      </c>
      <c r="AC26" s="57">
        <f t="shared" si="17"/>
        <v>80920</v>
      </c>
      <c r="AD26" s="58">
        <f t="shared" si="18"/>
        <v>81558</v>
      </c>
      <c r="AE26" s="59">
        <f t="shared" si="19"/>
        <v>80671.817533634501</v>
      </c>
      <c r="AF26" s="60">
        <f t="shared" si="20"/>
        <v>68288</v>
      </c>
      <c r="AG26" s="61">
        <f t="shared" si="21"/>
        <v>15003.13</v>
      </c>
      <c r="AH26" s="62">
        <f t="shared" si="22"/>
        <v>0.18</v>
      </c>
      <c r="AI26" s="63" t="str">
        <f t="shared" si="23"/>
        <v>MEDIA ARMONICA</v>
      </c>
    </row>
    <row r="27" spans="2:36" ht="11.25" customHeight="1">
      <c r="B27" s="337"/>
      <c r="C27" s="338"/>
      <c r="D27" s="338"/>
      <c r="E27" s="39">
        <v>15</v>
      </c>
      <c r="F27" s="43" t="s">
        <v>62</v>
      </c>
      <c r="G27" s="10"/>
      <c r="H27" s="10"/>
      <c r="I27" s="10"/>
      <c r="J27" s="44">
        <v>15</v>
      </c>
      <c r="K27" s="45" t="s">
        <v>63</v>
      </c>
      <c r="L27" s="46" t="s">
        <v>62</v>
      </c>
      <c r="M27" s="47">
        <v>101150</v>
      </c>
      <c r="N27" s="48">
        <v>85000</v>
      </c>
      <c r="O27" s="49">
        <f t="shared" si="11"/>
        <v>16150</v>
      </c>
      <c r="P27" s="50">
        <f t="shared" si="12"/>
        <v>101150</v>
      </c>
      <c r="Q27" s="51">
        <v>35343</v>
      </c>
      <c r="R27" s="51">
        <f t="shared" si="13"/>
        <v>88862.05</v>
      </c>
      <c r="S27" s="52">
        <f t="shared" si="14"/>
        <v>75118</v>
      </c>
      <c r="T27" s="53">
        <f t="shared" si="24"/>
        <v>60687.159213084327</v>
      </c>
      <c r="U27" s="52">
        <f t="shared" si="15"/>
        <v>60687</v>
      </c>
      <c r="V27" s="13"/>
      <c r="W27" s="13"/>
      <c r="X27" s="13"/>
      <c r="Y27" s="10"/>
      <c r="Z27" s="54">
        <v>84550</v>
      </c>
      <c r="AA27" s="55">
        <v>43150.59</v>
      </c>
      <c r="AB27" s="56">
        <f t="shared" si="16"/>
        <v>75118</v>
      </c>
      <c r="AC27" s="57">
        <f t="shared" si="17"/>
        <v>88862</v>
      </c>
      <c r="AD27" s="58">
        <f t="shared" si="18"/>
        <v>68233</v>
      </c>
      <c r="AE27" s="59">
        <f t="shared" si="19"/>
        <v>60687.159213084327</v>
      </c>
      <c r="AF27" s="60">
        <f t="shared" si="20"/>
        <v>35343</v>
      </c>
      <c r="AG27" s="61">
        <f t="shared" si="21"/>
        <v>34990.1</v>
      </c>
      <c r="AH27" s="62">
        <f t="shared" si="22"/>
        <v>0.47</v>
      </c>
      <c r="AI27" s="63" t="str">
        <f t="shared" si="23"/>
        <v>MEDIA ARMONICA</v>
      </c>
    </row>
    <row r="28" spans="2:36" ht="11.25" customHeight="1">
      <c r="B28" s="337"/>
      <c r="C28" s="338"/>
      <c r="D28" s="338"/>
      <c r="E28" s="39">
        <v>16</v>
      </c>
      <c r="F28" s="43" t="s">
        <v>64</v>
      </c>
      <c r="G28" s="10"/>
      <c r="H28" s="10"/>
      <c r="I28" s="10"/>
      <c r="J28" s="44">
        <v>16</v>
      </c>
      <c r="K28" s="45" t="s">
        <v>65</v>
      </c>
      <c r="L28" s="46" t="s">
        <v>64</v>
      </c>
      <c r="M28" s="47">
        <v>95200</v>
      </c>
      <c r="N28" s="48">
        <v>95000</v>
      </c>
      <c r="O28" s="49">
        <f t="shared" si="11"/>
        <v>18050</v>
      </c>
      <c r="P28" s="50">
        <f t="shared" si="12"/>
        <v>113050</v>
      </c>
      <c r="Q28" s="51">
        <v>58905</v>
      </c>
      <c r="R28" s="51">
        <f t="shared" si="13"/>
        <v>83734.221000000005</v>
      </c>
      <c r="S28" s="52">
        <f t="shared" si="14"/>
        <v>85230</v>
      </c>
      <c r="T28" s="53">
        <f t="shared" si="24"/>
        <v>79439.307537688801</v>
      </c>
      <c r="U28" s="52">
        <f t="shared" si="15"/>
        <v>79439</v>
      </c>
      <c r="V28" s="13"/>
      <c r="W28" s="13"/>
      <c r="X28" s="13"/>
      <c r="Y28" s="10"/>
      <c r="Z28" s="54">
        <v>79671</v>
      </c>
      <c r="AA28" s="55">
        <v>40529.020000000004</v>
      </c>
      <c r="AB28" s="56">
        <f t="shared" si="16"/>
        <v>85230</v>
      </c>
      <c r="AC28" s="57">
        <f t="shared" si="17"/>
        <v>83734</v>
      </c>
      <c r="AD28" s="58">
        <f t="shared" si="18"/>
        <v>82308</v>
      </c>
      <c r="AE28" s="59">
        <f t="shared" si="19"/>
        <v>79439.307537688801</v>
      </c>
      <c r="AF28" s="60">
        <f t="shared" si="20"/>
        <v>58905</v>
      </c>
      <c r="AG28" s="61">
        <f t="shared" si="21"/>
        <v>27103.46</v>
      </c>
      <c r="AH28" s="62">
        <f t="shared" si="22"/>
        <v>0.32</v>
      </c>
      <c r="AI28" s="63" t="str">
        <f t="shared" si="23"/>
        <v>MEDIA ARMONICA</v>
      </c>
      <c r="AJ28" s="72"/>
    </row>
    <row r="29" spans="2:36" ht="11.25" customHeight="1">
      <c r="B29" s="337"/>
      <c r="C29" s="338"/>
      <c r="D29" s="338"/>
      <c r="E29" s="39">
        <v>17</v>
      </c>
      <c r="F29" s="43" t="s">
        <v>66</v>
      </c>
      <c r="G29" s="10"/>
      <c r="H29" s="10"/>
      <c r="I29" s="10"/>
      <c r="J29" s="44">
        <v>17</v>
      </c>
      <c r="K29" s="45" t="s">
        <v>67</v>
      </c>
      <c r="L29" s="46" t="s">
        <v>66</v>
      </c>
      <c r="M29" s="73">
        <v>1035300</v>
      </c>
      <c r="N29" s="48">
        <v>320000</v>
      </c>
      <c r="O29" s="49">
        <f t="shared" si="11"/>
        <v>60800</v>
      </c>
      <c r="P29" s="50">
        <f t="shared" si="12"/>
        <v>380800</v>
      </c>
      <c r="Q29" s="74">
        <v>121737</v>
      </c>
      <c r="R29" s="51">
        <f>(Z29*5.1%)+Z29</f>
        <v>182975.94699999999</v>
      </c>
      <c r="S29" s="53">
        <f t="shared" si="14"/>
        <v>228504</v>
      </c>
      <c r="T29" s="75">
        <f t="shared" si="24"/>
        <v>183984.97745220902</v>
      </c>
      <c r="U29" s="67">
        <f>ROUND(S29,0)</f>
        <v>228504</v>
      </c>
      <c r="V29" s="65" t="s">
        <v>68</v>
      </c>
      <c r="W29" s="76">
        <v>174097</v>
      </c>
      <c r="X29" s="76">
        <v>88681.18</v>
      </c>
      <c r="Y29" s="10"/>
      <c r="Z29" s="54">
        <v>174097</v>
      </c>
      <c r="AA29" s="55">
        <v>88681.18</v>
      </c>
      <c r="AB29" s="56">
        <f t="shared" si="16"/>
        <v>228504</v>
      </c>
      <c r="AC29" s="57">
        <f t="shared" si="17"/>
        <v>182976</v>
      </c>
      <c r="AD29" s="58">
        <f t="shared" si="18"/>
        <v>203941</v>
      </c>
      <c r="AE29" s="59">
        <f t="shared" si="19"/>
        <v>183984.97745220902</v>
      </c>
      <c r="AF29" s="60">
        <f t="shared" si="20"/>
        <v>121737</v>
      </c>
      <c r="AG29" s="61">
        <f t="shared" si="21"/>
        <v>135399.53</v>
      </c>
      <c r="AH29" s="62">
        <f t="shared" si="22"/>
        <v>0.59</v>
      </c>
      <c r="AI29" s="63" t="str">
        <f t="shared" si="23"/>
        <v xml:space="preserve">PROMEDIO  </v>
      </c>
      <c r="AJ29" s="72"/>
    </row>
    <row r="30" spans="2:36" ht="11.25" customHeight="1">
      <c r="B30" s="337"/>
      <c r="C30" s="338"/>
      <c r="D30" s="338"/>
      <c r="E30" s="39">
        <v>18</v>
      </c>
      <c r="F30" s="43" t="s">
        <v>69</v>
      </c>
      <c r="G30" s="10"/>
      <c r="H30" s="10"/>
      <c r="I30" s="10"/>
      <c r="J30" s="44">
        <v>18</v>
      </c>
      <c r="K30" s="45" t="s">
        <v>70</v>
      </c>
      <c r="L30" s="46" t="s">
        <v>69</v>
      </c>
      <c r="M30" s="47">
        <v>142800</v>
      </c>
      <c r="N30" s="48">
        <v>65000</v>
      </c>
      <c r="O30" s="49">
        <f t="shared" si="11"/>
        <v>12350</v>
      </c>
      <c r="P30" s="50">
        <f t="shared" si="12"/>
        <v>77350</v>
      </c>
      <c r="Q30" s="51">
        <v>82467</v>
      </c>
      <c r="R30" s="51">
        <f t="shared" si="13"/>
        <v>82108.323999999993</v>
      </c>
      <c r="S30" s="52">
        <f t="shared" si="14"/>
        <v>80642</v>
      </c>
      <c r="T30" s="53">
        <f t="shared" si="24"/>
        <v>80572.940385047754</v>
      </c>
      <c r="U30" s="52">
        <f t="shared" ref="U30" si="25">ROUND(T30,0)</f>
        <v>80573</v>
      </c>
      <c r="V30" s="13"/>
      <c r="W30" s="13"/>
      <c r="X30" s="13"/>
      <c r="Y30" s="10"/>
      <c r="Z30" s="54">
        <v>78124</v>
      </c>
      <c r="AA30" s="55">
        <v>39748.379999999997</v>
      </c>
      <c r="AB30" s="56">
        <f t="shared" si="16"/>
        <v>80642</v>
      </c>
      <c r="AC30" s="57">
        <f t="shared" si="17"/>
        <v>82108</v>
      </c>
      <c r="AD30" s="58">
        <f t="shared" si="18"/>
        <v>80608</v>
      </c>
      <c r="AE30" s="59">
        <f t="shared" si="19"/>
        <v>80572.940385047754</v>
      </c>
      <c r="AF30" s="60">
        <f t="shared" si="20"/>
        <v>77350</v>
      </c>
      <c r="AG30" s="61">
        <f t="shared" si="21"/>
        <v>2856.4</v>
      </c>
      <c r="AH30" s="62">
        <f t="shared" si="22"/>
        <v>0.04</v>
      </c>
      <c r="AI30" s="63" t="str">
        <f t="shared" si="23"/>
        <v>MEDIA ARMONICA</v>
      </c>
      <c r="AJ30" s="72"/>
    </row>
    <row r="31" spans="2:36" ht="11.25" customHeight="1">
      <c r="B31" s="337"/>
      <c r="C31" s="338"/>
      <c r="D31" s="338"/>
      <c r="E31" s="39">
        <v>19</v>
      </c>
      <c r="F31" s="43" t="s">
        <v>71</v>
      </c>
      <c r="G31" s="10"/>
      <c r="H31" s="10"/>
      <c r="I31" s="10"/>
      <c r="J31" s="44">
        <v>19</v>
      </c>
      <c r="K31" s="45" t="s">
        <v>72</v>
      </c>
      <c r="L31" s="46" t="s">
        <v>71</v>
      </c>
      <c r="M31" s="47">
        <v>29750</v>
      </c>
      <c r="N31" s="48">
        <v>65000</v>
      </c>
      <c r="O31" s="49">
        <f t="shared" si="11"/>
        <v>12350</v>
      </c>
      <c r="P31" s="50">
        <f t="shared" si="12"/>
        <v>77350</v>
      </c>
      <c r="Q31" s="51">
        <v>21598.5</v>
      </c>
      <c r="R31" s="51">
        <f t="shared" si="13"/>
        <v>44649.633000000002</v>
      </c>
      <c r="S31" s="53">
        <f>AB31</f>
        <v>47866</v>
      </c>
      <c r="T31" s="75">
        <f t="shared" si="24"/>
        <v>36753.733620724975</v>
      </c>
      <c r="U31" s="67">
        <f>ROUND(S31,0)</f>
        <v>47866</v>
      </c>
      <c r="V31" s="13"/>
      <c r="W31" s="13"/>
      <c r="X31" s="13"/>
      <c r="Y31" s="10"/>
      <c r="Z31" s="54">
        <v>42483</v>
      </c>
      <c r="AA31" s="55">
        <v>21655.62</v>
      </c>
      <c r="AB31" s="56">
        <f t="shared" si="16"/>
        <v>47866</v>
      </c>
      <c r="AC31" s="57">
        <f t="shared" si="17"/>
        <v>44650</v>
      </c>
      <c r="AD31" s="58">
        <f t="shared" si="18"/>
        <v>42095</v>
      </c>
      <c r="AE31" s="59">
        <f t="shared" si="19"/>
        <v>36753.733620724975</v>
      </c>
      <c r="AF31" s="60">
        <f t="shared" si="20"/>
        <v>21599</v>
      </c>
      <c r="AG31" s="61">
        <f t="shared" si="21"/>
        <v>28014.58</v>
      </c>
      <c r="AH31" s="62">
        <f t="shared" si="22"/>
        <v>0.59</v>
      </c>
      <c r="AI31" s="63" t="str">
        <f t="shared" si="23"/>
        <v xml:space="preserve">PROMEDIO  </v>
      </c>
      <c r="AJ31" s="72"/>
    </row>
    <row r="32" spans="2:36" ht="11.25" customHeight="1">
      <c r="B32" s="337"/>
      <c r="C32" s="338"/>
      <c r="D32" s="338"/>
      <c r="E32" s="39">
        <v>20</v>
      </c>
      <c r="F32" s="43" t="s">
        <v>73</v>
      </c>
      <c r="G32" s="10"/>
      <c r="H32" s="10"/>
      <c r="I32" s="10"/>
      <c r="J32" s="44">
        <v>20</v>
      </c>
      <c r="K32" s="45" t="s">
        <v>74</v>
      </c>
      <c r="L32" s="46" t="s">
        <v>73</v>
      </c>
      <c r="M32" s="47">
        <v>892500</v>
      </c>
      <c r="N32" s="48">
        <v>583000</v>
      </c>
      <c r="O32" s="49">
        <f t="shared" si="11"/>
        <v>110770</v>
      </c>
      <c r="P32" s="50">
        <f t="shared" si="12"/>
        <v>693770</v>
      </c>
      <c r="Q32" s="51">
        <v>1256640</v>
      </c>
      <c r="R32" s="68"/>
      <c r="S32" s="52">
        <f t="shared" si="14"/>
        <v>975205</v>
      </c>
      <c r="T32" s="53">
        <f>AE32</f>
        <v>893985.50335570471</v>
      </c>
      <c r="U32" s="52">
        <f>ROUND(T32,0)</f>
        <v>893986</v>
      </c>
      <c r="V32" s="13"/>
      <c r="W32" s="13"/>
      <c r="X32" s="13"/>
      <c r="Y32" s="10"/>
      <c r="Z32" s="69"/>
      <c r="AA32" s="10"/>
      <c r="AB32" s="56">
        <f>+ROUND(AVERAGE(P32,Q32),0)</f>
        <v>975205</v>
      </c>
      <c r="AC32" s="57">
        <f>+ROUND(MEDIAN(P32,Q32),0)</f>
        <v>975205</v>
      </c>
      <c r="AD32" s="58">
        <f>+ROUND(GEOMEAN(P32,Q32),0)</f>
        <v>933713</v>
      </c>
      <c r="AE32" s="59">
        <f>HARMEAN(P32,Q32)</f>
        <v>893985.50335570471</v>
      </c>
      <c r="AF32" s="60">
        <f>+ROUND(MIN(P32,Q32),0)</f>
        <v>693770</v>
      </c>
      <c r="AG32" s="61">
        <f>+ROUND(_xlfn.STDEV.S(P32,Q32),2)</f>
        <v>398009.19</v>
      </c>
      <c r="AH32" s="62">
        <f>+ROUND(AG32/AB32,2)</f>
        <v>0.41</v>
      </c>
      <c r="AI32" s="63" t="str">
        <f t="shared" si="23"/>
        <v>MEDIA ARMONICA</v>
      </c>
    </row>
    <row r="33" spans="2:36" ht="25.5" hidden="1" customHeight="1">
      <c r="B33" s="334" t="s">
        <v>0</v>
      </c>
      <c r="C33" s="70" t="s">
        <v>1</v>
      </c>
      <c r="D33" s="335" t="s">
        <v>2</v>
      </c>
      <c r="E33" s="71"/>
      <c r="F33" s="378" t="s">
        <v>3</v>
      </c>
      <c r="G33" s="10"/>
      <c r="H33" s="10"/>
      <c r="I33" s="10"/>
      <c r="J33" s="10"/>
      <c r="K33" s="10"/>
      <c r="L33" s="41"/>
      <c r="M33" s="10"/>
      <c r="N33" s="10"/>
      <c r="O33" s="10"/>
      <c r="P33" s="42"/>
      <c r="Q33" s="10"/>
      <c r="R33" s="10"/>
      <c r="S33" s="10"/>
      <c r="T33" s="10"/>
      <c r="U33" s="10"/>
      <c r="V33" s="13"/>
      <c r="W33" s="13"/>
      <c r="X33" s="13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</row>
    <row r="34" spans="2:36" ht="25.5" hidden="1" customHeight="1">
      <c r="B34" s="334"/>
      <c r="C34" s="70" t="s">
        <v>54</v>
      </c>
      <c r="D34" s="335"/>
      <c r="E34" s="71"/>
      <c r="F34" s="378"/>
      <c r="G34" s="10"/>
      <c r="H34" s="10"/>
      <c r="I34" s="10"/>
      <c r="J34" s="10"/>
      <c r="K34" s="10"/>
      <c r="L34" s="41"/>
      <c r="M34" s="10"/>
      <c r="N34" s="10"/>
      <c r="O34" s="10"/>
      <c r="P34" s="42"/>
      <c r="Q34" s="10"/>
      <c r="R34" s="10"/>
      <c r="S34" s="10"/>
      <c r="T34" s="10"/>
      <c r="U34" s="10"/>
      <c r="V34" s="13"/>
      <c r="W34" s="13"/>
      <c r="X34" s="13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2:36" ht="25.5" hidden="1" customHeight="1">
      <c r="B35" s="334"/>
      <c r="C35" s="70" t="s">
        <v>55</v>
      </c>
      <c r="D35" s="335"/>
      <c r="E35" s="71"/>
      <c r="F35" s="378"/>
      <c r="G35" s="10"/>
      <c r="H35" s="10"/>
      <c r="I35" s="10"/>
      <c r="J35" s="10"/>
      <c r="K35" s="10"/>
      <c r="L35" s="41"/>
      <c r="M35" s="10"/>
      <c r="N35" s="10"/>
      <c r="O35" s="10"/>
      <c r="P35" s="42"/>
      <c r="Q35" s="10"/>
      <c r="R35" s="10"/>
      <c r="S35" s="10"/>
      <c r="T35" s="10"/>
      <c r="U35" s="10"/>
      <c r="V35" s="13"/>
      <c r="W35" s="13"/>
      <c r="X35" s="13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2:36" ht="12.75" customHeight="1">
      <c r="B36" s="337">
        <v>3742928.51</v>
      </c>
      <c r="C36" s="338" t="s">
        <v>75</v>
      </c>
      <c r="D36" s="338">
        <v>10</v>
      </c>
      <c r="E36" s="32"/>
      <c r="F36" s="33" t="s">
        <v>76</v>
      </c>
      <c r="G36" s="34"/>
      <c r="H36" s="34"/>
      <c r="I36" s="34"/>
      <c r="J36" s="34"/>
      <c r="K36" s="34"/>
      <c r="L36" s="35"/>
      <c r="M36" s="34"/>
      <c r="N36" s="34"/>
      <c r="O36" s="34"/>
      <c r="P36" s="36"/>
      <c r="Q36" s="37"/>
      <c r="R36" s="34"/>
      <c r="S36" s="34"/>
      <c r="T36" s="34"/>
      <c r="U36" s="34"/>
      <c r="V36" s="38"/>
      <c r="W36" s="38"/>
      <c r="X36" s="38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</row>
    <row r="37" spans="2:36" ht="12.75" customHeight="1">
      <c r="B37" s="337"/>
      <c r="C37" s="338"/>
      <c r="D37" s="338"/>
      <c r="E37" s="39"/>
      <c r="F37" s="40" t="s">
        <v>6</v>
      </c>
      <c r="G37" s="10"/>
      <c r="H37" s="10"/>
      <c r="I37" s="10"/>
      <c r="J37" s="10"/>
      <c r="K37" s="10"/>
      <c r="L37" s="41"/>
      <c r="M37" s="10"/>
      <c r="N37" s="10"/>
      <c r="O37" s="10"/>
      <c r="P37" s="42"/>
      <c r="Q37" s="10"/>
      <c r="R37" s="10"/>
      <c r="S37" s="10"/>
      <c r="T37" s="10"/>
      <c r="U37" s="10"/>
      <c r="V37" s="13"/>
      <c r="W37" s="13"/>
      <c r="X37" s="13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</row>
    <row r="38" spans="2:36" ht="12.75" customHeight="1">
      <c r="B38" s="337"/>
      <c r="C38" s="338"/>
      <c r="D38" s="338"/>
      <c r="E38" s="39">
        <v>21</v>
      </c>
      <c r="F38" s="43" t="s">
        <v>77</v>
      </c>
      <c r="G38" s="10"/>
      <c r="H38" s="10"/>
      <c r="I38" s="10"/>
      <c r="J38" s="44">
        <v>21</v>
      </c>
      <c r="K38" s="45" t="s">
        <v>78</v>
      </c>
      <c r="L38" s="46" t="s">
        <v>77</v>
      </c>
      <c r="M38" s="47">
        <v>49980</v>
      </c>
      <c r="N38" s="48">
        <v>363000</v>
      </c>
      <c r="O38" s="49">
        <f t="shared" ref="O38:O41" si="26">N38*19%</f>
        <v>68970</v>
      </c>
      <c r="P38" s="77">
        <f t="shared" ref="P38:P41" si="27">N38+O38</f>
        <v>431970</v>
      </c>
      <c r="Q38" s="51">
        <v>68722.5</v>
      </c>
      <c r="R38" s="51">
        <f>(Z38*5.1%)+Z38</f>
        <v>44899.771000000001</v>
      </c>
      <c r="S38" s="67">
        <f t="shared" ref="S38:S41" si="28">AB38</f>
        <v>56811</v>
      </c>
      <c r="T38" s="53">
        <f t="shared" ref="T38:T40" si="29">AE38</f>
        <v>54313.727148571081</v>
      </c>
      <c r="U38" s="52">
        <f>ROUND(T38,0)</f>
        <v>54314</v>
      </c>
      <c r="V38" s="65" t="s">
        <v>79</v>
      </c>
      <c r="W38" s="13"/>
      <c r="X38" s="13"/>
      <c r="Y38" s="10"/>
      <c r="Z38" s="54">
        <v>42721</v>
      </c>
      <c r="AA38" s="55">
        <v>21500.92</v>
      </c>
      <c r="AB38" s="56">
        <f>+ROUND(AVERAGE(Q38,R38),0)</f>
        <v>56811</v>
      </c>
      <c r="AC38" s="57">
        <f>+ROUND(MEDIAN(Q38,R38),0)</f>
        <v>56811</v>
      </c>
      <c r="AD38" s="58">
        <f>+ROUND(GEOMEAN(Q38,R38),0)</f>
        <v>55548</v>
      </c>
      <c r="AE38" s="59">
        <f>HARMEAN(Q38,R38)</f>
        <v>54313.727148571081</v>
      </c>
      <c r="AF38" s="60">
        <f>+ROUND(MIN(Q38,R38),0)</f>
        <v>44900</v>
      </c>
      <c r="AG38" s="61">
        <f>+ROUND(_xlfn.STDEV.S(Q38,R38),2)</f>
        <v>16845.21</v>
      </c>
      <c r="AH38" s="62">
        <f>+ROUND(AG38/AB38,2)</f>
        <v>0.3</v>
      </c>
      <c r="AI38" s="63" t="str">
        <f t="shared" ref="AI38:AI40" si="30">IF(AND(AH38&lt;=50%),"MEDIA ARMONICA","PROMEDIO  ")</f>
        <v>MEDIA ARMONICA</v>
      </c>
      <c r="AJ38" s="66" t="s">
        <v>79</v>
      </c>
    </row>
    <row r="39" spans="2:36" ht="12.75" customHeight="1">
      <c r="B39" s="337"/>
      <c r="C39" s="338"/>
      <c r="D39" s="338"/>
      <c r="E39" s="39">
        <v>22</v>
      </c>
      <c r="F39" s="43" t="s">
        <v>80</v>
      </c>
      <c r="G39" s="10"/>
      <c r="H39" s="10"/>
      <c r="I39" s="10"/>
      <c r="J39" s="44">
        <v>22</v>
      </c>
      <c r="K39" s="45" t="s">
        <v>81</v>
      </c>
      <c r="L39" s="46" t="s">
        <v>80</v>
      </c>
      <c r="M39" s="47">
        <v>38080</v>
      </c>
      <c r="N39" s="48">
        <v>363000</v>
      </c>
      <c r="O39" s="49">
        <f t="shared" si="26"/>
        <v>68970</v>
      </c>
      <c r="P39" s="77">
        <f t="shared" si="27"/>
        <v>431970</v>
      </c>
      <c r="Q39" s="51">
        <v>35343</v>
      </c>
      <c r="R39" s="51">
        <f>(Z39*5.1%)+Z39</f>
        <v>36082.932000000001</v>
      </c>
      <c r="S39" s="67">
        <f t="shared" si="28"/>
        <v>35713</v>
      </c>
      <c r="T39" s="53">
        <f t="shared" si="29"/>
        <v>35709.133362824025</v>
      </c>
      <c r="U39" s="52">
        <f t="shared" ref="U39:U41" si="31">ROUND(T39,0)</f>
        <v>35709</v>
      </c>
      <c r="V39" s="65" t="s">
        <v>79</v>
      </c>
      <c r="W39" s="13"/>
      <c r="X39" s="13"/>
      <c r="Y39" s="10"/>
      <c r="Z39" s="54">
        <v>34332</v>
      </c>
      <c r="AA39" s="55">
        <v>17400.18</v>
      </c>
      <c r="AB39" s="56">
        <f>+ROUND(AVERAGE(Q39,R39),0)</f>
        <v>35713</v>
      </c>
      <c r="AC39" s="57">
        <f>+ROUND(MEDIAN(Q39,R39),0)</f>
        <v>35713</v>
      </c>
      <c r="AD39" s="58">
        <f>+ROUND(GEOMEAN(Q39,R39),0)</f>
        <v>35711</v>
      </c>
      <c r="AE39" s="59">
        <f>HARMEAN(Q39,R39)</f>
        <v>35709.133362824025</v>
      </c>
      <c r="AF39" s="60">
        <f>+ROUND(MIN(Q39,R39),0)</f>
        <v>35343</v>
      </c>
      <c r="AG39" s="61">
        <f>+ROUND(_xlfn.STDEV.S(Q39,R39),2)</f>
        <v>523.21</v>
      </c>
      <c r="AH39" s="62">
        <f>+ROUND(AG39/AB39,2)</f>
        <v>0.01</v>
      </c>
      <c r="AI39" s="63" t="str">
        <f>IF(AND(AH39&lt;=50%),"MEDIA ARMONICA","PROMEDIO  ")</f>
        <v>MEDIA ARMONICA</v>
      </c>
      <c r="AJ39" s="66" t="s">
        <v>79</v>
      </c>
    </row>
    <row r="40" spans="2:36" ht="12.75" customHeight="1">
      <c r="B40" s="337"/>
      <c r="C40" s="338"/>
      <c r="D40" s="338"/>
      <c r="E40" s="39">
        <v>23</v>
      </c>
      <c r="F40" s="43" t="s">
        <v>82</v>
      </c>
      <c r="G40" s="10"/>
      <c r="H40" s="10"/>
      <c r="I40" s="10"/>
      <c r="J40" s="44">
        <v>23</v>
      </c>
      <c r="K40" s="45" t="s">
        <v>83</v>
      </c>
      <c r="L40" s="46" t="s">
        <v>82</v>
      </c>
      <c r="M40" s="73">
        <v>4160240</v>
      </c>
      <c r="N40" s="48">
        <v>385000</v>
      </c>
      <c r="O40" s="49">
        <f t="shared" si="26"/>
        <v>73150</v>
      </c>
      <c r="P40" s="50">
        <f t="shared" si="27"/>
        <v>458150</v>
      </c>
      <c r="Q40" s="74">
        <v>310854.18</v>
      </c>
      <c r="R40" s="51">
        <f>(Z40*5.1%)+Z40</f>
        <v>242383.72200000001</v>
      </c>
      <c r="S40" s="52">
        <f t="shared" si="28"/>
        <v>337129</v>
      </c>
      <c r="T40" s="53">
        <f t="shared" si="29"/>
        <v>314949.94046680315</v>
      </c>
      <c r="U40" s="52">
        <f t="shared" si="31"/>
        <v>314950</v>
      </c>
      <c r="V40" s="13" t="s">
        <v>68</v>
      </c>
      <c r="W40" s="76">
        <v>230622</v>
      </c>
      <c r="X40" s="76">
        <v>116102.35</v>
      </c>
      <c r="Y40" s="10"/>
      <c r="Z40" s="54">
        <v>230622</v>
      </c>
      <c r="AA40" s="55">
        <v>116102.35</v>
      </c>
      <c r="AB40" s="56">
        <f>+ROUND(AVERAGE(P40,Q40,R40),0)</f>
        <v>337129</v>
      </c>
      <c r="AC40" s="57">
        <f t="shared" ref="AC40" si="32">+ROUND(MEDIAN(P40,Q40,R40),0)</f>
        <v>310854</v>
      </c>
      <c r="AD40" s="58">
        <f t="shared" ref="AD40" si="33">+ROUND(GEOMEAN(P40,Q40,R40),0)</f>
        <v>325604</v>
      </c>
      <c r="AE40" s="59">
        <f t="shared" ref="AE40" si="34">HARMEAN(P40,Q40,R40)</f>
        <v>314949.94046680315</v>
      </c>
      <c r="AF40" s="60">
        <f t="shared" ref="AF40" si="35">+ROUND(MIN(P40,Q40,R40),0)</f>
        <v>242384</v>
      </c>
      <c r="AG40" s="61">
        <f t="shared" ref="AG40" si="36">+ROUND(_xlfn.STDEV.S(P40,Q40,R40),2)</f>
        <v>110256.78</v>
      </c>
      <c r="AH40" s="62">
        <f t="shared" ref="AH40" si="37">+ROUND(AG40/AB40,2)</f>
        <v>0.33</v>
      </c>
      <c r="AI40" s="63" t="str">
        <f t="shared" si="30"/>
        <v>MEDIA ARMONICA</v>
      </c>
    </row>
    <row r="41" spans="2:36" ht="12.75" customHeight="1">
      <c r="B41" s="337"/>
      <c r="C41" s="338"/>
      <c r="D41" s="338"/>
      <c r="E41" s="39">
        <v>24</v>
      </c>
      <c r="F41" s="43" t="s">
        <v>84</v>
      </c>
      <c r="G41" s="10"/>
      <c r="H41" s="10"/>
      <c r="I41" s="10"/>
      <c r="J41" s="44">
        <v>24</v>
      </c>
      <c r="K41" s="45" t="s">
        <v>85</v>
      </c>
      <c r="L41" s="46" t="s">
        <v>84</v>
      </c>
      <c r="M41" s="47">
        <v>172550</v>
      </c>
      <c r="N41" s="48">
        <v>160000</v>
      </c>
      <c r="O41" s="49">
        <f t="shared" si="26"/>
        <v>30400</v>
      </c>
      <c r="P41" s="50">
        <f t="shared" si="27"/>
        <v>190400</v>
      </c>
      <c r="Q41" s="51">
        <v>255255</v>
      </c>
      <c r="R41" s="68"/>
      <c r="S41" s="52">
        <f t="shared" si="28"/>
        <v>222828</v>
      </c>
      <c r="T41" s="53">
        <f>AE41</f>
        <v>218108.41121495329</v>
      </c>
      <c r="U41" s="52">
        <f t="shared" si="31"/>
        <v>218108</v>
      </c>
      <c r="V41" s="13"/>
      <c r="W41" s="13"/>
      <c r="X41" s="13"/>
      <c r="Y41" s="10"/>
      <c r="Z41" s="69"/>
      <c r="AA41" s="10"/>
      <c r="AB41" s="56">
        <f>+ROUND(AVERAGE(P41,Q41),0)</f>
        <v>222828</v>
      </c>
      <c r="AC41" s="57">
        <f>+ROUND(MEDIAN(P41,Q41),0)</f>
        <v>222828</v>
      </c>
      <c r="AD41" s="58">
        <f>+ROUND(GEOMEAN(P41,Q41),0)</f>
        <v>220455</v>
      </c>
      <c r="AE41" s="59">
        <f>HARMEAN(P41,Q41)</f>
        <v>218108.41121495329</v>
      </c>
      <c r="AF41" s="60">
        <f>+ROUND(MIN(P41,Q41),0)</f>
        <v>190400</v>
      </c>
      <c r="AG41" s="61">
        <f>+ROUND(_xlfn.STDEV.S(P41,Q41),2)</f>
        <v>45859.41</v>
      </c>
      <c r="AH41" s="62">
        <f>+ROUND(AG41/AB41,2)</f>
        <v>0.21</v>
      </c>
      <c r="AI41" s="78" t="str">
        <f>IF(AND(AH41&lt;=50%),"MEDIA ARMONICA","PROMEDIO  ")</f>
        <v>MEDIA ARMONICA</v>
      </c>
    </row>
    <row r="42" spans="2:36" ht="12.75" hidden="1" customHeight="1">
      <c r="B42" s="334" t="s">
        <v>0</v>
      </c>
      <c r="C42" s="70" t="s">
        <v>1</v>
      </c>
      <c r="D42" s="335" t="s">
        <v>2</v>
      </c>
      <c r="E42" s="71"/>
      <c r="F42" s="378" t="s">
        <v>3</v>
      </c>
      <c r="G42" s="10"/>
      <c r="H42" s="10"/>
      <c r="I42" s="10"/>
      <c r="J42" s="10"/>
      <c r="K42" s="10"/>
      <c r="L42" s="41"/>
      <c r="M42" s="10"/>
      <c r="N42" s="10"/>
      <c r="O42" s="10"/>
      <c r="P42" s="79"/>
      <c r="Q42" s="80"/>
      <c r="R42" s="10"/>
      <c r="S42" s="10"/>
      <c r="T42" s="10"/>
      <c r="U42" s="10"/>
      <c r="V42" s="13"/>
      <c r="W42" s="13"/>
      <c r="X42" s="13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</row>
    <row r="43" spans="2:36" ht="12.75" hidden="1" customHeight="1">
      <c r="B43" s="334"/>
      <c r="C43" s="70" t="s">
        <v>54</v>
      </c>
      <c r="D43" s="335"/>
      <c r="E43" s="71"/>
      <c r="F43" s="378"/>
      <c r="G43" s="10"/>
      <c r="H43" s="10"/>
      <c r="I43" s="10"/>
      <c r="J43" s="10"/>
      <c r="K43" s="10"/>
      <c r="L43" s="41"/>
      <c r="M43" s="10"/>
      <c r="N43" s="10"/>
      <c r="O43" s="10"/>
      <c r="P43" s="79"/>
      <c r="Q43" s="80"/>
      <c r="R43" s="10"/>
      <c r="S43" s="10"/>
      <c r="T43" s="10"/>
      <c r="U43" s="10"/>
      <c r="V43" s="13"/>
      <c r="W43" s="13"/>
      <c r="X43" s="1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</row>
    <row r="44" spans="2:36" ht="12.75" hidden="1" customHeight="1">
      <c r="B44" s="334"/>
      <c r="C44" s="70" t="s">
        <v>55</v>
      </c>
      <c r="D44" s="335"/>
      <c r="E44" s="71"/>
      <c r="F44" s="378"/>
      <c r="G44" s="10"/>
      <c r="H44" s="10"/>
      <c r="I44" s="10"/>
      <c r="J44" s="10"/>
      <c r="K44" s="10"/>
      <c r="L44" s="41"/>
      <c r="M44" s="10"/>
      <c r="N44" s="10"/>
      <c r="O44" s="10"/>
      <c r="P44" s="79"/>
      <c r="Q44" s="80"/>
      <c r="R44" s="10"/>
      <c r="S44" s="10"/>
      <c r="T44" s="10"/>
      <c r="U44" s="10"/>
      <c r="V44" s="13"/>
      <c r="W44" s="13"/>
      <c r="X44" s="1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</row>
    <row r="45" spans="2:36" ht="12.75" customHeight="1">
      <c r="B45" s="337">
        <v>25460899.129999999</v>
      </c>
      <c r="C45" s="338" t="s">
        <v>86</v>
      </c>
      <c r="D45" s="338">
        <v>10</v>
      </c>
      <c r="E45" s="32"/>
      <c r="F45" s="33" t="s">
        <v>87</v>
      </c>
      <c r="G45" s="34"/>
      <c r="H45" s="34"/>
      <c r="I45" s="34"/>
      <c r="J45" s="34"/>
      <c r="K45" s="34"/>
      <c r="L45" s="35"/>
      <c r="M45" s="34"/>
      <c r="N45" s="34"/>
      <c r="O45" s="34"/>
      <c r="P45" s="36"/>
      <c r="Q45" s="37"/>
      <c r="R45" s="34"/>
      <c r="S45" s="34"/>
      <c r="T45" s="34"/>
      <c r="U45" s="34"/>
      <c r="V45" s="38"/>
      <c r="W45" s="38"/>
      <c r="X45" s="38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</row>
    <row r="46" spans="2:36" ht="12.75" customHeight="1">
      <c r="B46" s="337"/>
      <c r="C46" s="338"/>
      <c r="D46" s="338"/>
      <c r="E46" s="39"/>
      <c r="F46" s="40" t="s">
        <v>6</v>
      </c>
      <c r="G46" s="10"/>
      <c r="H46" s="10"/>
      <c r="I46" s="10"/>
      <c r="J46" s="10"/>
      <c r="K46" s="10"/>
      <c r="L46" s="41"/>
      <c r="M46" s="10"/>
      <c r="N46" s="10"/>
      <c r="O46" s="10"/>
      <c r="P46" s="79"/>
      <c r="Q46" s="80"/>
      <c r="R46" s="10"/>
      <c r="S46" s="10"/>
      <c r="T46" s="10"/>
      <c r="U46" s="10"/>
      <c r="V46" s="13"/>
      <c r="W46" s="13"/>
      <c r="X46" s="13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</row>
    <row r="47" spans="2:36" ht="12.75" customHeight="1">
      <c r="B47" s="337"/>
      <c r="C47" s="338"/>
      <c r="D47" s="338"/>
      <c r="E47" s="39">
        <v>25</v>
      </c>
      <c r="F47" s="43" t="s">
        <v>88</v>
      </c>
      <c r="G47" s="10"/>
      <c r="H47" s="10"/>
      <c r="I47" s="10"/>
      <c r="J47" s="44">
        <v>25</v>
      </c>
      <c r="K47" s="45" t="s">
        <v>89</v>
      </c>
      <c r="L47" s="46" t="s">
        <v>88</v>
      </c>
      <c r="M47" s="47">
        <v>77350</v>
      </c>
      <c r="N47" s="48">
        <v>65000</v>
      </c>
      <c r="O47" s="49">
        <f t="shared" ref="O47:O74" si="38">N47*19%</f>
        <v>12350</v>
      </c>
      <c r="P47" s="81">
        <f t="shared" ref="P47:P74" si="39">N47+O47</f>
        <v>77350</v>
      </c>
      <c r="Q47" s="82">
        <v>49087.5</v>
      </c>
      <c r="R47" s="83">
        <f t="shared" ref="R47:R60" si="40">(Z47*5.1%)+Z47</f>
        <v>90613.016000000003</v>
      </c>
      <c r="S47" s="84">
        <f>AB47</f>
        <v>72350</v>
      </c>
      <c r="T47" s="53">
        <f>AE47</f>
        <v>67665.140362870239</v>
      </c>
      <c r="U47" s="52">
        <f t="shared" ref="U47:U73" si="41">ROUND(T47,0)</f>
        <v>67665</v>
      </c>
      <c r="V47" s="13"/>
      <c r="W47" s="13"/>
      <c r="X47" s="13"/>
      <c r="Y47" s="10"/>
      <c r="Z47" s="54">
        <v>86216</v>
      </c>
      <c r="AA47" s="55">
        <v>43912.19</v>
      </c>
      <c r="AB47" s="56">
        <f t="shared" ref="AB47:AB64" si="42">+ROUND(AVERAGE(P47,Q47,R47),0)</f>
        <v>72350</v>
      </c>
      <c r="AC47" s="57">
        <f t="shared" ref="AC47:AC64" si="43">+ROUND(MEDIAN(P47,Q47,R47),0)</f>
        <v>77350</v>
      </c>
      <c r="AD47" s="58">
        <f t="shared" ref="AD47:AD64" si="44">+ROUND(GEOMEAN(P47,Q47,R47),0)</f>
        <v>70071</v>
      </c>
      <c r="AE47" s="59">
        <f t="shared" ref="AE47:AE64" si="45">HARMEAN(P47,Q47,R47)</f>
        <v>67665.140362870239</v>
      </c>
      <c r="AF47" s="60">
        <f t="shared" ref="AF47:AF64" si="46">+ROUND(MIN(P47,Q47,R47),0)</f>
        <v>49088</v>
      </c>
      <c r="AG47" s="61">
        <f t="shared" ref="AG47:AG64" si="47">+ROUND(_xlfn.STDEV.S(P47,Q47,R47),2)</f>
        <v>21209.45</v>
      </c>
      <c r="AH47" s="62">
        <f t="shared" ref="AH47:AH74" si="48">+ROUND(AG47/AB47,2)</f>
        <v>0.28999999999999998</v>
      </c>
      <c r="AI47" s="63" t="str">
        <f t="shared" ref="AI47:AI74" si="49">IF(AND(AH47&lt;=50%),"MEDIA ARMONICA","PROMEDIO  ")</f>
        <v>MEDIA ARMONICA</v>
      </c>
    </row>
    <row r="48" spans="2:36" ht="12.75" customHeight="1">
      <c r="B48" s="337"/>
      <c r="C48" s="338"/>
      <c r="D48" s="338"/>
      <c r="E48" s="39">
        <v>26</v>
      </c>
      <c r="F48" s="43" t="s">
        <v>90</v>
      </c>
      <c r="G48" s="10"/>
      <c r="H48" s="10"/>
      <c r="I48" s="10"/>
      <c r="J48" s="44">
        <v>26</v>
      </c>
      <c r="K48" s="45" t="s">
        <v>91</v>
      </c>
      <c r="L48" s="46" t="s">
        <v>90</v>
      </c>
      <c r="M48" s="47">
        <v>282625</v>
      </c>
      <c r="N48" s="48">
        <v>297000</v>
      </c>
      <c r="O48" s="49">
        <f t="shared" si="38"/>
        <v>56430</v>
      </c>
      <c r="P48" s="81">
        <f t="shared" si="39"/>
        <v>353430</v>
      </c>
      <c r="Q48" s="82">
        <v>230379.24</v>
      </c>
      <c r="R48" s="83">
        <f t="shared" si="40"/>
        <v>296601.65899999999</v>
      </c>
      <c r="S48" s="84">
        <f t="shared" ref="S48:S74" si="50">AB48</f>
        <v>293470</v>
      </c>
      <c r="T48" s="53">
        <f t="shared" ref="T48:T74" si="51">AE48</f>
        <v>284586.54260913708</v>
      </c>
      <c r="U48" s="52">
        <f t="shared" si="41"/>
        <v>284587</v>
      </c>
      <c r="V48" s="13"/>
      <c r="W48" s="13"/>
      <c r="X48" s="13"/>
      <c r="Y48" s="10"/>
      <c r="Z48" s="54">
        <v>282209</v>
      </c>
      <c r="AA48" s="55">
        <v>143342.64000000001</v>
      </c>
      <c r="AB48" s="56">
        <f t="shared" si="42"/>
        <v>293470</v>
      </c>
      <c r="AC48" s="57">
        <f t="shared" si="43"/>
        <v>296602</v>
      </c>
      <c r="AD48" s="58">
        <f t="shared" si="44"/>
        <v>289050</v>
      </c>
      <c r="AE48" s="59">
        <f t="shared" si="45"/>
        <v>284586.54260913708</v>
      </c>
      <c r="AF48" s="60">
        <f t="shared" si="46"/>
        <v>230379</v>
      </c>
      <c r="AG48" s="61">
        <f t="shared" si="47"/>
        <v>61585.120000000003</v>
      </c>
      <c r="AH48" s="62">
        <f t="shared" si="48"/>
        <v>0.21</v>
      </c>
      <c r="AI48" s="63" t="str">
        <f t="shared" si="49"/>
        <v>MEDIA ARMONICA</v>
      </c>
    </row>
    <row r="49" spans="2:36" ht="12.75" customHeight="1">
      <c r="B49" s="337"/>
      <c r="C49" s="338"/>
      <c r="D49" s="338"/>
      <c r="E49" s="39">
        <v>27</v>
      </c>
      <c r="F49" s="43" t="s">
        <v>92</v>
      </c>
      <c r="G49" s="10"/>
      <c r="H49" s="10"/>
      <c r="I49" s="10"/>
      <c r="J49" s="44">
        <v>27</v>
      </c>
      <c r="K49" s="45" t="s">
        <v>93</v>
      </c>
      <c r="L49" s="46" t="s">
        <v>92</v>
      </c>
      <c r="M49" s="47">
        <v>3332000</v>
      </c>
      <c r="N49" s="48">
        <v>1650000</v>
      </c>
      <c r="O49" s="49">
        <f t="shared" si="38"/>
        <v>313500</v>
      </c>
      <c r="P49" s="81">
        <f t="shared" si="39"/>
        <v>1963500</v>
      </c>
      <c r="Q49" s="82">
        <v>1727880</v>
      </c>
      <c r="R49" s="83">
        <f t="shared" si="40"/>
        <v>2548594.0729999999</v>
      </c>
      <c r="S49" s="84">
        <f t="shared" si="50"/>
        <v>2079991</v>
      </c>
      <c r="T49" s="53">
        <f t="shared" si="51"/>
        <v>2026463.2916188836</v>
      </c>
      <c r="U49" s="52">
        <f t="shared" si="41"/>
        <v>2026463</v>
      </c>
      <c r="V49" s="13"/>
      <c r="W49" s="13"/>
      <c r="X49" s="13"/>
      <c r="Y49" s="10"/>
      <c r="Z49" s="54">
        <v>2424923</v>
      </c>
      <c r="AA49" s="55">
        <v>1215337.48</v>
      </c>
      <c r="AB49" s="56">
        <f t="shared" si="42"/>
        <v>2079991</v>
      </c>
      <c r="AC49" s="57">
        <f t="shared" si="43"/>
        <v>1963500</v>
      </c>
      <c r="AD49" s="58">
        <f t="shared" si="44"/>
        <v>2052493</v>
      </c>
      <c r="AE49" s="59">
        <f t="shared" si="45"/>
        <v>2026463.2916188836</v>
      </c>
      <c r="AF49" s="60">
        <f t="shared" si="46"/>
        <v>1727880</v>
      </c>
      <c r="AG49" s="61">
        <f t="shared" si="47"/>
        <v>422576.12</v>
      </c>
      <c r="AH49" s="62">
        <f t="shared" si="48"/>
        <v>0.2</v>
      </c>
      <c r="AI49" s="63" t="str">
        <f t="shared" si="49"/>
        <v>MEDIA ARMONICA</v>
      </c>
    </row>
    <row r="50" spans="2:36" ht="12.75" customHeight="1">
      <c r="B50" s="337"/>
      <c r="C50" s="338"/>
      <c r="D50" s="338"/>
      <c r="E50" s="39">
        <v>28</v>
      </c>
      <c r="F50" s="43" t="s">
        <v>94</v>
      </c>
      <c r="G50" s="10"/>
      <c r="H50" s="10"/>
      <c r="I50" s="10"/>
      <c r="J50" s="44">
        <v>28</v>
      </c>
      <c r="K50" s="45" t="s">
        <v>95</v>
      </c>
      <c r="L50" s="46" t="s">
        <v>94</v>
      </c>
      <c r="M50" s="47">
        <v>333200</v>
      </c>
      <c r="N50" s="48">
        <v>187000</v>
      </c>
      <c r="O50" s="49">
        <f t="shared" si="38"/>
        <v>35530</v>
      </c>
      <c r="P50" s="81">
        <f t="shared" si="39"/>
        <v>222530</v>
      </c>
      <c r="Q50" s="82">
        <v>107992.5</v>
      </c>
      <c r="R50" s="83">
        <f t="shared" si="40"/>
        <v>241196.092</v>
      </c>
      <c r="S50" s="84">
        <f t="shared" si="50"/>
        <v>190573</v>
      </c>
      <c r="T50" s="53">
        <f t="shared" si="51"/>
        <v>167600.73737592413</v>
      </c>
      <c r="U50" s="52">
        <f t="shared" si="41"/>
        <v>167601</v>
      </c>
      <c r="V50" s="13"/>
      <c r="W50" s="13"/>
      <c r="X50" s="13"/>
      <c r="Y50" s="10"/>
      <c r="Z50" s="54">
        <v>229492</v>
      </c>
      <c r="AA50" s="55">
        <v>116583.11</v>
      </c>
      <c r="AB50" s="56">
        <f t="shared" si="42"/>
        <v>190573</v>
      </c>
      <c r="AC50" s="57">
        <f t="shared" si="43"/>
        <v>222530</v>
      </c>
      <c r="AD50" s="58">
        <f t="shared" si="44"/>
        <v>179632</v>
      </c>
      <c r="AE50" s="59">
        <f t="shared" si="45"/>
        <v>167600.73737592413</v>
      </c>
      <c r="AF50" s="60">
        <f t="shared" si="46"/>
        <v>107993</v>
      </c>
      <c r="AG50" s="61">
        <f t="shared" si="47"/>
        <v>72123.11</v>
      </c>
      <c r="AH50" s="62">
        <f t="shared" si="48"/>
        <v>0.38</v>
      </c>
      <c r="AI50" s="63" t="str">
        <f t="shared" si="49"/>
        <v>MEDIA ARMONICA</v>
      </c>
    </row>
    <row r="51" spans="2:36" ht="12.75" customHeight="1">
      <c r="B51" s="337"/>
      <c r="C51" s="338"/>
      <c r="D51" s="338"/>
      <c r="E51" s="39">
        <v>29</v>
      </c>
      <c r="F51" s="43" t="s">
        <v>96</v>
      </c>
      <c r="G51" s="10"/>
      <c r="H51" s="10"/>
      <c r="I51" s="10"/>
      <c r="J51" s="44">
        <v>29</v>
      </c>
      <c r="K51" s="45" t="s">
        <v>97</v>
      </c>
      <c r="L51" s="46" t="s">
        <v>96</v>
      </c>
      <c r="M51" s="47">
        <v>10115000</v>
      </c>
      <c r="N51" s="48">
        <v>9200000</v>
      </c>
      <c r="O51" s="49">
        <f t="shared" si="38"/>
        <v>1748000</v>
      </c>
      <c r="P51" s="81">
        <f t="shared" si="39"/>
        <v>10948000</v>
      </c>
      <c r="Q51" s="82">
        <v>12762750</v>
      </c>
      <c r="R51" s="83">
        <f t="shared" si="40"/>
        <v>12238001.65</v>
      </c>
      <c r="S51" s="84">
        <f t="shared" si="50"/>
        <v>11982917</v>
      </c>
      <c r="T51" s="53">
        <f t="shared" si="51"/>
        <v>11932861.385654829</v>
      </c>
      <c r="U51" s="52">
        <f t="shared" si="41"/>
        <v>11932861</v>
      </c>
      <c r="V51" s="13"/>
      <c r="W51" s="13"/>
      <c r="X51" s="13"/>
      <c r="Y51" s="10"/>
      <c r="Z51" s="54">
        <v>11644150</v>
      </c>
      <c r="AA51" s="55">
        <v>5877063.71</v>
      </c>
      <c r="AB51" s="56">
        <f t="shared" si="42"/>
        <v>11982917</v>
      </c>
      <c r="AC51" s="57">
        <f t="shared" si="43"/>
        <v>12238002</v>
      </c>
      <c r="AD51" s="58">
        <f t="shared" si="44"/>
        <v>11958128</v>
      </c>
      <c r="AE51" s="59">
        <f t="shared" si="45"/>
        <v>11932861.385654829</v>
      </c>
      <c r="AF51" s="60">
        <f t="shared" si="46"/>
        <v>10948000</v>
      </c>
      <c r="AG51" s="61">
        <f t="shared" si="47"/>
        <v>933879.24</v>
      </c>
      <c r="AH51" s="62">
        <f t="shared" si="48"/>
        <v>0.08</v>
      </c>
      <c r="AI51" s="63" t="str">
        <f t="shared" si="49"/>
        <v>MEDIA ARMONICA</v>
      </c>
    </row>
    <row r="52" spans="2:36" ht="12.75" customHeight="1">
      <c r="B52" s="337"/>
      <c r="C52" s="338"/>
      <c r="D52" s="338"/>
      <c r="E52" s="39">
        <v>30</v>
      </c>
      <c r="F52" s="43" t="s">
        <v>98</v>
      </c>
      <c r="G52" s="10"/>
      <c r="H52" s="10"/>
      <c r="I52" s="10"/>
      <c r="J52" s="44">
        <v>30</v>
      </c>
      <c r="K52" s="45" t="s">
        <v>99</v>
      </c>
      <c r="L52" s="46" t="s">
        <v>98</v>
      </c>
      <c r="M52" s="47">
        <v>6188000</v>
      </c>
      <c r="N52" s="48">
        <v>4500000</v>
      </c>
      <c r="O52" s="49">
        <f t="shared" si="38"/>
        <v>855000</v>
      </c>
      <c r="P52" s="81">
        <f t="shared" si="39"/>
        <v>5355000</v>
      </c>
      <c r="Q52" s="82">
        <v>5890500</v>
      </c>
      <c r="R52" s="83">
        <f t="shared" si="40"/>
        <v>7580432.0899999999</v>
      </c>
      <c r="S52" s="84">
        <f t="shared" si="50"/>
        <v>6275311</v>
      </c>
      <c r="T52" s="53">
        <f t="shared" si="51"/>
        <v>6142193.7464471934</v>
      </c>
      <c r="U52" s="52">
        <f t="shared" si="41"/>
        <v>6142194</v>
      </c>
      <c r="V52" s="13"/>
      <c r="W52" s="13"/>
      <c r="X52" s="13"/>
      <c r="Y52" s="10"/>
      <c r="Z52" s="54">
        <v>7212590</v>
      </c>
      <c r="AA52" s="55">
        <v>3675468.51</v>
      </c>
      <c r="AB52" s="56">
        <f t="shared" si="42"/>
        <v>6275311</v>
      </c>
      <c r="AC52" s="57">
        <f t="shared" si="43"/>
        <v>5890500</v>
      </c>
      <c r="AD52" s="58">
        <f t="shared" si="44"/>
        <v>6206811</v>
      </c>
      <c r="AE52" s="59">
        <f t="shared" si="45"/>
        <v>6142193.7464471934</v>
      </c>
      <c r="AF52" s="60">
        <f t="shared" si="46"/>
        <v>5355000</v>
      </c>
      <c r="AG52" s="61">
        <f t="shared" si="47"/>
        <v>1161549.1599999999</v>
      </c>
      <c r="AH52" s="62">
        <f t="shared" si="48"/>
        <v>0.19</v>
      </c>
      <c r="AI52" s="63" t="str">
        <f t="shared" si="49"/>
        <v>MEDIA ARMONICA</v>
      </c>
    </row>
    <row r="53" spans="2:36" ht="12.75" customHeight="1">
      <c r="B53" s="337"/>
      <c r="C53" s="338"/>
      <c r="D53" s="338"/>
      <c r="E53" s="39">
        <v>31</v>
      </c>
      <c r="F53" s="43" t="s">
        <v>100</v>
      </c>
      <c r="G53" s="10"/>
      <c r="H53" s="10"/>
      <c r="I53" s="10"/>
      <c r="J53" s="44">
        <v>31</v>
      </c>
      <c r="K53" s="45" t="s">
        <v>101</v>
      </c>
      <c r="L53" s="46" t="s">
        <v>100</v>
      </c>
      <c r="M53" s="47">
        <v>69020</v>
      </c>
      <c r="N53" s="48">
        <v>52000</v>
      </c>
      <c r="O53" s="49">
        <f t="shared" si="38"/>
        <v>9880</v>
      </c>
      <c r="P53" s="81">
        <f t="shared" si="39"/>
        <v>61880</v>
      </c>
      <c r="Q53" s="82">
        <v>58905</v>
      </c>
      <c r="R53" s="83">
        <f t="shared" si="40"/>
        <v>82108.323999999993</v>
      </c>
      <c r="S53" s="84">
        <f t="shared" si="50"/>
        <v>67631</v>
      </c>
      <c r="T53" s="53">
        <f t="shared" si="51"/>
        <v>66202.029935044746</v>
      </c>
      <c r="U53" s="52">
        <f t="shared" si="41"/>
        <v>66202</v>
      </c>
      <c r="V53" s="13"/>
      <c r="W53" s="13"/>
      <c r="X53" s="13"/>
      <c r="Y53" s="10"/>
      <c r="Z53" s="54">
        <v>78124</v>
      </c>
      <c r="AA53" s="55">
        <v>39191.46</v>
      </c>
      <c r="AB53" s="56">
        <f t="shared" si="42"/>
        <v>67631</v>
      </c>
      <c r="AC53" s="57">
        <f t="shared" si="43"/>
        <v>61880</v>
      </c>
      <c r="AD53" s="58">
        <f t="shared" si="44"/>
        <v>66890</v>
      </c>
      <c r="AE53" s="59">
        <f t="shared" si="45"/>
        <v>66202.029935044746</v>
      </c>
      <c r="AF53" s="60">
        <f t="shared" si="46"/>
        <v>58905</v>
      </c>
      <c r="AG53" s="61">
        <f t="shared" si="47"/>
        <v>12625.57</v>
      </c>
      <c r="AH53" s="62">
        <f t="shared" si="48"/>
        <v>0.19</v>
      </c>
      <c r="AI53" s="63" t="str">
        <f t="shared" si="49"/>
        <v>MEDIA ARMONICA</v>
      </c>
      <c r="AJ53" s="72"/>
    </row>
    <row r="54" spans="2:36" ht="12.75" customHeight="1">
      <c r="B54" s="337"/>
      <c r="C54" s="338"/>
      <c r="D54" s="338"/>
      <c r="E54" s="39">
        <v>32</v>
      </c>
      <c r="F54" s="43" t="s">
        <v>102</v>
      </c>
      <c r="G54" s="10"/>
      <c r="H54" s="10"/>
      <c r="I54" s="10"/>
      <c r="J54" s="44">
        <v>32</v>
      </c>
      <c r="K54" s="45" t="s">
        <v>103</v>
      </c>
      <c r="L54" s="46" t="s">
        <v>102</v>
      </c>
      <c r="M54" s="47">
        <v>531335</v>
      </c>
      <c r="N54" s="48">
        <v>517000</v>
      </c>
      <c r="O54" s="49">
        <f t="shared" si="38"/>
        <v>98230</v>
      </c>
      <c r="P54" s="81">
        <f t="shared" si="39"/>
        <v>615230</v>
      </c>
      <c r="Q54" s="82">
        <v>429292.5</v>
      </c>
      <c r="R54" s="83">
        <f t="shared" si="40"/>
        <v>574301.08299999998</v>
      </c>
      <c r="S54" s="84">
        <f t="shared" si="50"/>
        <v>539608</v>
      </c>
      <c r="T54" s="53">
        <f t="shared" si="51"/>
        <v>526678.97509494319</v>
      </c>
      <c r="U54" s="52">
        <f t="shared" si="41"/>
        <v>526679</v>
      </c>
      <c r="V54" s="13"/>
      <c r="W54" s="13"/>
      <c r="X54" s="13"/>
      <c r="Y54" s="10"/>
      <c r="Z54" s="54">
        <v>546433</v>
      </c>
      <c r="AA54" s="55">
        <v>277253.34000000003</v>
      </c>
      <c r="AB54" s="56">
        <f t="shared" si="42"/>
        <v>539608</v>
      </c>
      <c r="AC54" s="57">
        <f t="shared" si="43"/>
        <v>574301</v>
      </c>
      <c r="AD54" s="58">
        <f t="shared" si="44"/>
        <v>533306</v>
      </c>
      <c r="AE54" s="59">
        <f t="shared" si="45"/>
        <v>526678.97509494319</v>
      </c>
      <c r="AF54" s="60">
        <f t="shared" si="46"/>
        <v>429293</v>
      </c>
      <c r="AG54" s="61">
        <f t="shared" si="47"/>
        <v>97703.14</v>
      </c>
      <c r="AH54" s="62">
        <f t="shared" si="48"/>
        <v>0.18</v>
      </c>
      <c r="AI54" s="63" t="str">
        <f t="shared" si="49"/>
        <v>MEDIA ARMONICA</v>
      </c>
      <c r="AJ54" s="72"/>
    </row>
    <row r="55" spans="2:36" ht="12.75" customHeight="1">
      <c r="B55" s="337"/>
      <c r="C55" s="338"/>
      <c r="D55" s="338"/>
      <c r="E55" s="39">
        <v>33</v>
      </c>
      <c r="F55" s="43" t="s">
        <v>104</v>
      </c>
      <c r="G55" s="10"/>
      <c r="H55" s="10"/>
      <c r="I55" s="10"/>
      <c r="J55" s="44">
        <v>33</v>
      </c>
      <c r="K55" s="45" t="s">
        <v>105</v>
      </c>
      <c r="L55" s="46" t="s">
        <v>104</v>
      </c>
      <c r="M55" s="47">
        <v>113050</v>
      </c>
      <c r="N55" s="48">
        <v>85000</v>
      </c>
      <c r="O55" s="49">
        <f t="shared" si="38"/>
        <v>16150</v>
      </c>
      <c r="P55" s="81">
        <f t="shared" si="39"/>
        <v>101150</v>
      </c>
      <c r="Q55" s="82">
        <v>58905</v>
      </c>
      <c r="R55" s="83">
        <f t="shared" si="40"/>
        <v>156024.103</v>
      </c>
      <c r="S55" s="84">
        <f t="shared" si="50"/>
        <v>105360</v>
      </c>
      <c r="T55" s="53">
        <f t="shared" si="51"/>
        <v>90165.739507179431</v>
      </c>
      <c r="U55" s="52">
        <f>ROUND(T55,0)</f>
        <v>90166</v>
      </c>
      <c r="V55" s="13"/>
      <c r="W55" s="13"/>
      <c r="X55" s="13"/>
      <c r="Y55" s="10"/>
      <c r="Z55" s="54">
        <v>148453</v>
      </c>
      <c r="AA55" s="55">
        <v>75635.210000000006</v>
      </c>
      <c r="AB55" s="56">
        <f t="shared" si="42"/>
        <v>105360</v>
      </c>
      <c r="AC55" s="57">
        <f t="shared" si="43"/>
        <v>101150</v>
      </c>
      <c r="AD55" s="58">
        <f t="shared" si="44"/>
        <v>97597</v>
      </c>
      <c r="AE55" s="59">
        <f t="shared" si="45"/>
        <v>90165.739507179431</v>
      </c>
      <c r="AF55" s="60">
        <f t="shared" si="46"/>
        <v>58905</v>
      </c>
      <c r="AG55" s="61">
        <f t="shared" si="47"/>
        <v>48696.21</v>
      </c>
      <c r="AH55" s="62">
        <f t="shared" si="48"/>
        <v>0.46</v>
      </c>
      <c r="AI55" s="63" t="str">
        <f t="shared" si="49"/>
        <v>MEDIA ARMONICA</v>
      </c>
      <c r="AJ55" s="72"/>
    </row>
    <row r="56" spans="2:36" ht="12.75" customHeight="1">
      <c r="B56" s="337"/>
      <c r="C56" s="338"/>
      <c r="D56" s="338"/>
      <c r="E56" s="39">
        <v>34</v>
      </c>
      <c r="F56" s="43" t="s">
        <v>106</v>
      </c>
      <c r="G56" s="10"/>
      <c r="H56" s="10"/>
      <c r="I56" s="10"/>
      <c r="J56" s="44">
        <v>34</v>
      </c>
      <c r="K56" s="45" t="s">
        <v>107</v>
      </c>
      <c r="L56" s="46" t="s">
        <v>106</v>
      </c>
      <c r="M56" s="47">
        <v>542640</v>
      </c>
      <c r="N56" s="48">
        <v>605000</v>
      </c>
      <c r="O56" s="49">
        <f t="shared" si="38"/>
        <v>114950</v>
      </c>
      <c r="P56" s="81">
        <f t="shared" si="39"/>
        <v>719950</v>
      </c>
      <c r="Q56" s="82">
        <v>444607.8</v>
      </c>
      <c r="R56" s="83">
        <f t="shared" si="40"/>
        <v>477326.364</v>
      </c>
      <c r="S56" s="84">
        <f t="shared" si="50"/>
        <v>547295</v>
      </c>
      <c r="T56" s="53">
        <f t="shared" si="51"/>
        <v>523271.51351655449</v>
      </c>
      <c r="U56" s="52">
        <f>ROUND(T56,0)</f>
        <v>523272</v>
      </c>
      <c r="V56" s="13"/>
      <c r="W56" s="13"/>
      <c r="X56" s="13"/>
      <c r="Y56" s="10"/>
      <c r="Z56" s="54">
        <v>454164</v>
      </c>
      <c r="AA56" s="55">
        <v>230499.43</v>
      </c>
      <c r="AB56" s="56">
        <f t="shared" si="42"/>
        <v>547295</v>
      </c>
      <c r="AC56" s="57">
        <f t="shared" si="43"/>
        <v>477326</v>
      </c>
      <c r="AD56" s="58">
        <f t="shared" si="44"/>
        <v>534603</v>
      </c>
      <c r="AE56" s="59">
        <f t="shared" si="45"/>
        <v>523271.51351655449</v>
      </c>
      <c r="AF56" s="60">
        <f t="shared" si="46"/>
        <v>444608</v>
      </c>
      <c r="AG56" s="61">
        <f t="shared" si="47"/>
        <v>150416.12</v>
      </c>
      <c r="AH56" s="62">
        <f t="shared" si="48"/>
        <v>0.27</v>
      </c>
      <c r="AI56" s="63" t="str">
        <f t="shared" si="49"/>
        <v>MEDIA ARMONICA</v>
      </c>
    </row>
    <row r="57" spans="2:36" ht="12.75" customHeight="1">
      <c r="B57" s="337"/>
      <c r="C57" s="338"/>
      <c r="D57" s="338"/>
      <c r="E57" s="39">
        <v>35</v>
      </c>
      <c r="F57" s="43" t="s">
        <v>108</v>
      </c>
      <c r="G57" s="10"/>
      <c r="H57" s="10"/>
      <c r="I57" s="10"/>
      <c r="J57" s="44">
        <v>35</v>
      </c>
      <c r="K57" s="45" t="s">
        <v>109</v>
      </c>
      <c r="L57" s="46" t="s">
        <v>108</v>
      </c>
      <c r="M57" s="47">
        <v>192185</v>
      </c>
      <c r="N57" s="48">
        <v>198000</v>
      </c>
      <c r="O57" s="49">
        <f t="shared" si="38"/>
        <v>37620</v>
      </c>
      <c r="P57" s="81">
        <f t="shared" si="39"/>
        <v>235620</v>
      </c>
      <c r="Q57" s="82">
        <v>153153</v>
      </c>
      <c r="R57" s="83">
        <f t="shared" si="40"/>
        <v>210115.92</v>
      </c>
      <c r="S57" s="84">
        <f t="shared" si="50"/>
        <v>199630</v>
      </c>
      <c r="T57" s="53">
        <f t="shared" si="51"/>
        <v>193139.45696238335</v>
      </c>
      <c r="U57" s="52">
        <f t="shared" si="41"/>
        <v>193139</v>
      </c>
      <c r="V57" s="13"/>
      <c r="W57" s="13"/>
      <c r="X57" s="13"/>
      <c r="Y57" s="10"/>
      <c r="Z57" s="54">
        <v>199920</v>
      </c>
      <c r="AA57" s="55">
        <v>101372.53</v>
      </c>
      <c r="AB57" s="56">
        <f t="shared" si="42"/>
        <v>199630</v>
      </c>
      <c r="AC57" s="57">
        <f t="shared" si="43"/>
        <v>210116</v>
      </c>
      <c r="AD57" s="58">
        <f t="shared" si="44"/>
        <v>196456</v>
      </c>
      <c r="AE57" s="59">
        <f t="shared" si="45"/>
        <v>193139.45696238335</v>
      </c>
      <c r="AF57" s="60">
        <f t="shared" si="46"/>
        <v>153153</v>
      </c>
      <c r="AG57" s="61">
        <f t="shared" si="47"/>
        <v>42221.71</v>
      </c>
      <c r="AH57" s="62">
        <f t="shared" si="48"/>
        <v>0.21</v>
      </c>
      <c r="AI57" s="63" t="str">
        <f t="shared" si="49"/>
        <v>MEDIA ARMONICA</v>
      </c>
    </row>
    <row r="58" spans="2:36" ht="12.75" customHeight="1">
      <c r="B58" s="337"/>
      <c r="C58" s="338"/>
      <c r="D58" s="338"/>
      <c r="E58" s="39">
        <v>36</v>
      </c>
      <c r="F58" s="43" t="s">
        <v>110</v>
      </c>
      <c r="G58" s="10"/>
      <c r="H58" s="10"/>
      <c r="I58" s="10"/>
      <c r="J58" s="44">
        <v>36</v>
      </c>
      <c r="K58" s="45" t="s">
        <v>111</v>
      </c>
      <c r="L58" s="46" t="s">
        <v>110</v>
      </c>
      <c r="M58" s="47">
        <v>1882580</v>
      </c>
      <c r="N58" s="48">
        <v>220000</v>
      </c>
      <c r="O58" s="49">
        <f t="shared" si="38"/>
        <v>41800</v>
      </c>
      <c r="P58" s="81">
        <f t="shared" si="39"/>
        <v>261800</v>
      </c>
      <c r="Q58" s="82">
        <v>1197378</v>
      </c>
      <c r="R58" s="83">
        <f t="shared" si="40"/>
        <v>1587625.8859999999</v>
      </c>
      <c r="S58" s="53">
        <f t="shared" si="50"/>
        <v>1015601</v>
      </c>
      <c r="T58" s="84">
        <f t="shared" si="51"/>
        <v>567672.29272321984</v>
      </c>
      <c r="U58" s="52">
        <f>ROUND(S58,0)</f>
        <v>1015601</v>
      </c>
      <c r="V58" s="13"/>
      <c r="W58" s="13"/>
      <c r="X58" s="13"/>
      <c r="Y58" s="10"/>
      <c r="Z58" s="54">
        <v>1510586</v>
      </c>
      <c r="AA58" s="55">
        <v>762452.04</v>
      </c>
      <c r="AB58" s="56">
        <f t="shared" si="42"/>
        <v>1015601</v>
      </c>
      <c r="AC58" s="57">
        <f t="shared" si="43"/>
        <v>1197378</v>
      </c>
      <c r="AD58" s="58">
        <f t="shared" si="44"/>
        <v>792470</v>
      </c>
      <c r="AE58" s="59">
        <f t="shared" si="45"/>
        <v>567672.29272321984</v>
      </c>
      <c r="AF58" s="60">
        <f t="shared" si="46"/>
        <v>261800</v>
      </c>
      <c r="AG58" s="61">
        <f t="shared" si="47"/>
        <v>681348.4</v>
      </c>
      <c r="AH58" s="62">
        <f t="shared" si="48"/>
        <v>0.67</v>
      </c>
      <c r="AI58" s="63" t="str">
        <f t="shared" si="49"/>
        <v xml:space="preserve">PROMEDIO  </v>
      </c>
    </row>
    <row r="59" spans="2:36" ht="12.75" customHeight="1">
      <c r="B59" s="337"/>
      <c r="C59" s="338"/>
      <c r="D59" s="338"/>
      <c r="E59" s="39">
        <v>37</v>
      </c>
      <c r="F59" s="43" t="s">
        <v>112</v>
      </c>
      <c r="G59" s="10"/>
      <c r="H59" s="10"/>
      <c r="I59" s="10"/>
      <c r="J59" s="44">
        <v>37</v>
      </c>
      <c r="K59" s="45" t="s">
        <v>113</v>
      </c>
      <c r="L59" s="46" t="s">
        <v>112</v>
      </c>
      <c r="M59" s="47">
        <v>1740970</v>
      </c>
      <c r="N59" s="48">
        <v>1122000</v>
      </c>
      <c r="O59" s="49">
        <f t="shared" si="38"/>
        <v>213180</v>
      </c>
      <c r="P59" s="81">
        <f t="shared" si="39"/>
        <v>1335180</v>
      </c>
      <c r="Q59" s="82">
        <v>1390907.7</v>
      </c>
      <c r="R59" s="83">
        <f t="shared" si="40"/>
        <v>1482818.064</v>
      </c>
      <c r="S59" s="84">
        <f t="shared" si="50"/>
        <v>1402969</v>
      </c>
      <c r="T59" s="53">
        <f t="shared" si="51"/>
        <v>1400358.0661811966</v>
      </c>
      <c r="U59" s="52">
        <f>ROUND(T59,0)</f>
        <v>1400358</v>
      </c>
      <c r="V59" s="13"/>
      <c r="W59" s="13"/>
      <c r="X59" s="13"/>
      <c r="Y59" s="10"/>
      <c r="Z59" s="54">
        <v>1410864</v>
      </c>
      <c r="AA59" s="55">
        <v>715144.78</v>
      </c>
      <c r="AB59" s="56">
        <f t="shared" si="42"/>
        <v>1402969</v>
      </c>
      <c r="AC59" s="57">
        <f t="shared" si="43"/>
        <v>1390908</v>
      </c>
      <c r="AD59" s="58">
        <f t="shared" si="44"/>
        <v>1401658</v>
      </c>
      <c r="AE59" s="59">
        <f t="shared" si="45"/>
        <v>1400358.0661811966</v>
      </c>
      <c r="AF59" s="60">
        <f t="shared" si="46"/>
        <v>1335180</v>
      </c>
      <c r="AG59" s="61">
        <f t="shared" si="47"/>
        <v>74554.33</v>
      </c>
      <c r="AH59" s="62">
        <f t="shared" si="48"/>
        <v>0.05</v>
      </c>
      <c r="AI59" s="63" t="str">
        <f t="shared" si="49"/>
        <v>MEDIA ARMONICA</v>
      </c>
    </row>
    <row r="60" spans="2:36" ht="12.75" customHeight="1">
      <c r="B60" s="337"/>
      <c r="C60" s="338"/>
      <c r="D60" s="338"/>
      <c r="E60" s="39">
        <v>38</v>
      </c>
      <c r="F60" s="43" t="s">
        <v>114</v>
      </c>
      <c r="G60" s="10"/>
      <c r="H60" s="10"/>
      <c r="I60" s="10"/>
      <c r="J60" s="44">
        <v>38</v>
      </c>
      <c r="K60" s="45" t="s">
        <v>115</v>
      </c>
      <c r="L60" s="46" t="s">
        <v>114</v>
      </c>
      <c r="M60" s="47">
        <v>361760</v>
      </c>
      <c r="N60" s="48">
        <v>2992000</v>
      </c>
      <c r="O60" s="49">
        <f t="shared" si="38"/>
        <v>568480</v>
      </c>
      <c r="P60" s="81">
        <f t="shared" si="39"/>
        <v>3560480</v>
      </c>
      <c r="Q60" s="82">
        <v>861833.7</v>
      </c>
      <c r="R60" s="83">
        <f t="shared" si="40"/>
        <v>511532.21</v>
      </c>
      <c r="S60" s="84">
        <f t="shared" si="50"/>
        <v>1644615</v>
      </c>
      <c r="T60" s="53">
        <f t="shared" si="51"/>
        <v>883369.13360980724</v>
      </c>
      <c r="U60" s="52">
        <f t="shared" si="41"/>
        <v>883369</v>
      </c>
      <c r="V60" s="13"/>
      <c r="W60" s="13"/>
      <c r="X60" s="13"/>
      <c r="Y60" s="10"/>
      <c r="Z60" s="54">
        <v>486710</v>
      </c>
      <c r="AA60" s="55">
        <v>245913.5</v>
      </c>
      <c r="AB60" s="56">
        <f t="shared" si="42"/>
        <v>1644615</v>
      </c>
      <c r="AC60" s="57">
        <f t="shared" si="43"/>
        <v>861834</v>
      </c>
      <c r="AD60" s="58">
        <f t="shared" si="44"/>
        <v>1162166</v>
      </c>
      <c r="AE60" s="59">
        <f t="shared" si="45"/>
        <v>883369.13360980724</v>
      </c>
      <c r="AF60" s="60">
        <f t="shared" si="46"/>
        <v>511532</v>
      </c>
      <c r="AG60" s="61">
        <f t="shared" si="47"/>
        <v>1668406.71</v>
      </c>
      <c r="AH60" s="62">
        <f t="shared" si="48"/>
        <v>1.01</v>
      </c>
      <c r="AI60" s="63" t="str">
        <f t="shared" si="49"/>
        <v xml:space="preserve">PROMEDIO  </v>
      </c>
    </row>
    <row r="61" spans="2:36" ht="12.75" customHeight="1">
      <c r="B61" s="337"/>
      <c r="C61" s="338"/>
      <c r="D61" s="338"/>
      <c r="E61" s="39">
        <v>39</v>
      </c>
      <c r="F61" s="43" t="s">
        <v>116</v>
      </c>
      <c r="G61" s="10"/>
      <c r="H61" s="10"/>
      <c r="I61" s="10"/>
      <c r="J61" s="44">
        <v>39</v>
      </c>
      <c r="K61" s="45" t="s">
        <v>117</v>
      </c>
      <c r="L61" s="46" t="s">
        <v>116</v>
      </c>
      <c r="M61" s="73">
        <v>297500</v>
      </c>
      <c r="N61" s="48">
        <v>65000</v>
      </c>
      <c r="O61" s="49">
        <f t="shared" si="38"/>
        <v>12350</v>
      </c>
      <c r="P61" s="81">
        <f t="shared" si="39"/>
        <v>77350</v>
      </c>
      <c r="Q61" s="85"/>
      <c r="R61" s="86">
        <f>(Z61*5.1%)+Z61</f>
        <v>251201.61199999999</v>
      </c>
      <c r="S61" s="53">
        <f t="shared" si="50"/>
        <v>164276</v>
      </c>
      <c r="T61" s="84">
        <f t="shared" si="51"/>
        <v>118279.40560035968</v>
      </c>
      <c r="U61" s="52">
        <f>ROUND(S61,0)</f>
        <v>164276</v>
      </c>
      <c r="V61" s="65" t="s">
        <v>118</v>
      </c>
      <c r="W61" s="76">
        <v>239012</v>
      </c>
      <c r="X61" s="76">
        <v>119930.5</v>
      </c>
      <c r="Y61" s="10"/>
      <c r="Z61" s="54">
        <v>239012</v>
      </c>
      <c r="AA61" s="55">
        <v>119930.58</v>
      </c>
      <c r="AB61" s="56">
        <f>+ROUND(AVERAGE(P61,R61),0)</f>
        <v>164276</v>
      </c>
      <c r="AC61" s="57">
        <f>+ROUND(MEDIAN(P61,R61),0)</f>
        <v>164276</v>
      </c>
      <c r="AD61" s="58">
        <f>+ROUND(GEOMEAN(P61,R61),0)</f>
        <v>139393</v>
      </c>
      <c r="AE61" s="59">
        <f>HARMEAN(P61,R61)</f>
        <v>118279.40560035968</v>
      </c>
      <c r="AF61" s="60">
        <f>+ROUND(MIN(P61,R61),0)</f>
        <v>77350</v>
      </c>
      <c r="AG61" s="61">
        <f>+ROUND(_xlfn.STDEV.S(P61,R61),2)</f>
        <v>122931.65</v>
      </c>
      <c r="AH61" s="62">
        <f>+ROUND(AG61/AB61,2)</f>
        <v>0.75</v>
      </c>
      <c r="AI61" s="63" t="str">
        <f t="shared" si="49"/>
        <v xml:space="preserve">PROMEDIO  </v>
      </c>
      <c r="AJ61" s="66" t="s">
        <v>119</v>
      </c>
    </row>
    <row r="62" spans="2:36" ht="12.75" customHeight="1">
      <c r="B62" s="337"/>
      <c r="C62" s="338"/>
      <c r="D62" s="338"/>
      <c r="E62" s="39">
        <v>40</v>
      </c>
      <c r="F62" s="43" t="s">
        <v>120</v>
      </c>
      <c r="G62" s="10"/>
      <c r="H62" s="10"/>
      <c r="I62" s="10"/>
      <c r="J62" s="44">
        <v>40</v>
      </c>
      <c r="K62" s="45" t="s">
        <v>121</v>
      </c>
      <c r="L62" s="46" t="s">
        <v>120</v>
      </c>
      <c r="M62" s="47">
        <v>214200</v>
      </c>
      <c r="N62" s="48">
        <v>160000</v>
      </c>
      <c r="O62" s="49">
        <f t="shared" si="38"/>
        <v>30400</v>
      </c>
      <c r="P62" s="81">
        <f t="shared" si="39"/>
        <v>190400</v>
      </c>
      <c r="Q62" s="82">
        <v>153802.74</v>
      </c>
      <c r="R62" s="83">
        <f t="shared" ref="R62:R63" si="52">(Z62*5.1%)+Z62</f>
        <v>181224.981</v>
      </c>
      <c r="S62" s="84">
        <f t="shared" si="50"/>
        <v>175143</v>
      </c>
      <c r="T62" s="53">
        <f t="shared" si="51"/>
        <v>173692.1407593583</v>
      </c>
      <c r="U62" s="52">
        <f t="shared" si="41"/>
        <v>173692</v>
      </c>
      <c r="V62" s="13"/>
      <c r="W62" s="13"/>
      <c r="X62" s="13"/>
      <c r="Y62" s="10"/>
      <c r="Z62" s="54">
        <v>172431</v>
      </c>
      <c r="AA62" s="55">
        <v>86553.46</v>
      </c>
      <c r="AB62" s="56">
        <f t="shared" si="42"/>
        <v>175143</v>
      </c>
      <c r="AC62" s="57">
        <f t="shared" si="43"/>
        <v>181225</v>
      </c>
      <c r="AD62" s="58">
        <f t="shared" si="44"/>
        <v>174428</v>
      </c>
      <c r="AE62" s="59">
        <f t="shared" si="45"/>
        <v>173692.1407593583</v>
      </c>
      <c r="AF62" s="60">
        <f t="shared" si="46"/>
        <v>153803</v>
      </c>
      <c r="AG62" s="61">
        <f t="shared" si="47"/>
        <v>19041.71</v>
      </c>
      <c r="AH62" s="62">
        <f t="shared" si="48"/>
        <v>0.11</v>
      </c>
      <c r="AI62" s="63" t="str">
        <f t="shared" si="49"/>
        <v>MEDIA ARMONICA</v>
      </c>
    </row>
    <row r="63" spans="2:36" ht="12.75" customHeight="1">
      <c r="B63" s="337"/>
      <c r="C63" s="338"/>
      <c r="D63" s="338"/>
      <c r="E63" s="39">
        <v>41</v>
      </c>
      <c r="F63" s="43" t="s">
        <v>122</v>
      </c>
      <c r="G63" s="10"/>
      <c r="H63" s="10"/>
      <c r="I63" s="10"/>
      <c r="J63" s="44">
        <v>41</v>
      </c>
      <c r="K63" s="45" t="s">
        <v>123</v>
      </c>
      <c r="L63" s="46" t="s">
        <v>122</v>
      </c>
      <c r="M63" s="47">
        <v>297500</v>
      </c>
      <c r="N63" s="48">
        <v>258000</v>
      </c>
      <c r="O63" s="49">
        <f t="shared" si="38"/>
        <v>49020</v>
      </c>
      <c r="P63" s="81">
        <f t="shared" si="39"/>
        <v>307020</v>
      </c>
      <c r="Q63" s="82">
        <v>239475.6</v>
      </c>
      <c r="R63" s="83">
        <f t="shared" si="52"/>
        <v>247136.34400000001</v>
      </c>
      <c r="S63" s="84">
        <f t="shared" si="50"/>
        <v>264544</v>
      </c>
      <c r="T63" s="53">
        <f t="shared" si="51"/>
        <v>261340.95656384339</v>
      </c>
      <c r="U63" s="52">
        <f t="shared" si="41"/>
        <v>261341</v>
      </c>
      <c r="V63" s="13"/>
      <c r="W63" s="13"/>
      <c r="X63" s="13"/>
      <c r="Y63" s="10"/>
      <c r="Z63" s="54">
        <v>235144</v>
      </c>
      <c r="AA63" s="55">
        <v>119359.38</v>
      </c>
      <c r="AB63" s="56">
        <f t="shared" si="42"/>
        <v>264544</v>
      </c>
      <c r="AC63" s="57">
        <f t="shared" si="43"/>
        <v>247136</v>
      </c>
      <c r="AD63" s="58">
        <f t="shared" si="44"/>
        <v>262899</v>
      </c>
      <c r="AE63" s="59">
        <f t="shared" si="45"/>
        <v>261340.95656384339</v>
      </c>
      <c r="AF63" s="60">
        <f t="shared" si="46"/>
        <v>239476</v>
      </c>
      <c r="AG63" s="61">
        <f t="shared" si="47"/>
        <v>36984.199999999997</v>
      </c>
      <c r="AH63" s="62">
        <f t="shared" si="48"/>
        <v>0.14000000000000001</v>
      </c>
      <c r="AI63" s="63" t="str">
        <f t="shared" si="49"/>
        <v>MEDIA ARMONICA</v>
      </c>
    </row>
    <row r="64" spans="2:36" ht="12.75" customHeight="1">
      <c r="B64" s="337"/>
      <c r="C64" s="338"/>
      <c r="D64" s="338"/>
      <c r="E64" s="39">
        <v>42</v>
      </c>
      <c r="F64" s="43" t="s">
        <v>124</v>
      </c>
      <c r="G64" s="10"/>
      <c r="H64" s="10"/>
      <c r="I64" s="10"/>
      <c r="J64" s="44">
        <v>42</v>
      </c>
      <c r="K64" s="45" t="s">
        <v>125</v>
      </c>
      <c r="L64" s="46" t="s">
        <v>124</v>
      </c>
      <c r="M64" s="47">
        <v>220150</v>
      </c>
      <c r="N64" s="48">
        <v>172000</v>
      </c>
      <c r="O64" s="49">
        <f t="shared" si="38"/>
        <v>32680</v>
      </c>
      <c r="P64" s="81">
        <f t="shared" si="39"/>
        <v>204680</v>
      </c>
      <c r="Q64" s="82">
        <v>185175.9</v>
      </c>
      <c r="R64" s="83">
        <f>(Z64*5.1%)+Z64</f>
        <v>182975.94699999999</v>
      </c>
      <c r="S64" s="84">
        <f t="shared" si="50"/>
        <v>190944</v>
      </c>
      <c r="T64" s="53">
        <f t="shared" si="51"/>
        <v>190462.34205652689</v>
      </c>
      <c r="U64" s="52">
        <f t="shared" si="41"/>
        <v>190462</v>
      </c>
      <c r="V64" s="13"/>
      <c r="W64" s="13"/>
      <c r="X64" s="13"/>
      <c r="Y64" s="10"/>
      <c r="Z64" s="54">
        <v>174097</v>
      </c>
      <c r="AA64" s="55">
        <v>88655</v>
      </c>
      <c r="AB64" s="56">
        <f t="shared" si="42"/>
        <v>190944</v>
      </c>
      <c r="AC64" s="57">
        <f t="shared" si="43"/>
        <v>185176</v>
      </c>
      <c r="AD64" s="58">
        <f t="shared" si="44"/>
        <v>190700</v>
      </c>
      <c r="AE64" s="59">
        <f t="shared" si="45"/>
        <v>190462.34205652689</v>
      </c>
      <c r="AF64" s="60">
        <f t="shared" si="46"/>
        <v>182976</v>
      </c>
      <c r="AG64" s="61">
        <f t="shared" si="47"/>
        <v>11946.52</v>
      </c>
      <c r="AH64" s="62">
        <f t="shared" si="48"/>
        <v>0.06</v>
      </c>
      <c r="AI64" s="63" t="str">
        <f t="shared" si="49"/>
        <v>MEDIA ARMONICA</v>
      </c>
    </row>
    <row r="65" spans="2:35" ht="12.75" customHeight="1">
      <c r="B65" s="337"/>
      <c r="C65" s="338"/>
      <c r="D65" s="338"/>
      <c r="E65" s="39">
        <v>43</v>
      </c>
      <c r="F65" s="43" t="s">
        <v>126</v>
      </c>
      <c r="G65" s="10"/>
      <c r="H65" s="10"/>
      <c r="I65" s="10"/>
      <c r="J65" s="44">
        <v>43</v>
      </c>
      <c r="K65" s="45" t="s">
        <v>127</v>
      </c>
      <c r="L65" s="46" t="s">
        <v>126</v>
      </c>
      <c r="M65" s="47">
        <v>293930</v>
      </c>
      <c r="N65" s="48">
        <v>253000</v>
      </c>
      <c r="O65" s="49">
        <f t="shared" si="38"/>
        <v>48070</v>
      </c>
      <c r="P65" s="81">
        <f t="shared" si="39"/>
        <v>301070</v>
      </c>
      <c r="Q65" s="82">
        <v>241146.36</v>
      </c>
      <c r="R65" s="83"/>
      <c r="S65" s="84">
        <f t="shared" si="50"/>
        <v>271108</v>
      </c>
      <c r="T65" s="53">
        <f t="shared" si="51"/>
        <v>267796.91636453016</v>
      </c>
      <c r="U65" s="52">
        <f t="shared" si="41"/>
        <v>267797</v>
      </c>
      <c r="V65" s="13"/>
      <c r="W65" s="13"/>
      <c r="X65" s="13"/>
      <c r="Y65" s="10"/>
      <c r="Z65" s="69"/>
      <c r="AA65" s="10"/>
      <c r="AB65" s="56">
        <f>+ROUND(AVERAGE(P65,Q65),0)</f>
        <v>271108</v>
      </c>
      <c r="AC65" s="57">
        <f t="shared" ref="AC65:AC74" si="53">+ROUND(MEDIAN(P65,Q65),0)</f>
        <v>271108</v>
      </c>
      <c r="AD65" s="58">
        <f t="shared" ref="AD65:AD74" si="54">+ROUND(GEOMEAN(P65,Q65),0)</f>
        <v>269447</v>
      </c>
      <c r="AE65" s="59">
        <f>HARMEAN(P65,Q65)</f>
        <v>267796.91636453016</v>
      </c>
      <c r="AF65" s="60">
        <f>+ROUND(MIN(P65,Q65),0)</f>
        <v>241146</v>
      </c>
      <c r="AG65" s="61">
        <f t="shared" ref="AG65:AG74" si="55">+ROUND(_xlfn.STDEV.S(P65,Q65),2)</f>
        <v>42372.41</v>
      </c>
      <c r="AH65" s="62">
        <f t="shared" si="48"/>
        <v>0.16</v>
      </c>
      <c r="AI65" s="78" t="str">
        <f t="shared" si="49"/>
        <v>MEDIA ARMONICA</v>
      </c>
    </row>
    <row r="66" spans="2:35" ht="12.75" customHeight="1">
      <c r="B66" s="337"/>
      <c r="C66" s="338"/>
      <c r="D66" s="338"/>
      <c r="E66" s="39">
        <v>44</v>
      </c>
      <c r="F66" s="43" t="s">
        <v>128</v>
      </c>
      <c r="G66" s="10"/>
      <c r="H66" s="10"/>
      <c r="I66" s="10"/>
      <c r="J66" s="44">
        <v>44</v>
      </c>
      <c r="K66" s="45" t="s">
        <v>129</v>
      </c>
      <c r="L66" s="46" t="s">
        <v>128</v>
      </c>
      <c r="M66" s="47">
        <v>339150</v>
      </c>
      <c r="N66" s="48">
        <v>275000</v>
      </c>
      <c r="O66" s="49">
        <f t="shared" si="38"/>
        <v>52250</v>
      </c>
      <c r="P66" s="81">
        <f t="shared" si="39"/>
        <v>327250</v>
      </c>
      <c r="Q66" s="82">
        <v>193715.34</v>
      </c>
      <c r="R66" s="83"/>
      <c r="S66" s="84">
        <f t="shared" si="50"/>
        <v>260483</v>
      </c>
      <c r="T66" s="53">
        <f t="shared" si="51"/>
        <v>243368.76236334644</v>
      </c>
      <c r="U66" s="52">
        <f t="shared" si="41"/>
        <v>243369</v>
      </c>
      <c r="V66" s="13"/>
      <c r="W66" s="13"/>
      <c r="X66" s="13"/>
      <c r="Y66" s="10"/>
      <c r="Z66" s="69"/>
      <c r="AA66" s="10"/>
      <c r="AB66" s="56">
        <f t="shared" ref="AB66:AB72" si="56">+ROUND(AVERAGE(P66,Q66),0)</f>
        <v>260483</v>
      </c>
      <c r="AC66" s="57">
        <f t="shared" si="53"/>
        <v>260483</v>
      </c>
      <c r="AD66" s="58">
        <f t="shared" si="54"/>
        <v>251780</v>
      </c>
      <c r="AE66" s="59">
        <f t="shared" ref="AE66:AE74" si="57">HARMEAN(P66,Q66)</f>
        <v>243368.76236334644</v>
      </c>
      <c r="AF66" s="60">
        <f t="shared" ref="AF66:AF74" si="58">+ROUND(MIN(P66,Q66),0)</f>
        <v>193715</v>
      </c>
      <c r="AG66" s="61">
        <f>+ROUND(_xlfn.STDEV.S(P66,Q66),2)</f>
        <v>94423.26</v>
      </c>
      <c r="AH66" s="62">
        <f t="shared" si="48"/>
        <v>0.36</v>
      </c>
      <c r="AI66" s="78" t="str">
        <f t="shared" si="49"/>
        <v>MEDIA ARMONICA</v>
      </c>
    </row>
    <row r="67" spans="2:35" ht="12.75" customHeight="1">
      <c r="B67" s="337"/>
      <c r="C67" s="338"/>
      <c r="D67" s="338"/>
      <c r="E67" s="39">
        <v>45</v>
      </c>
      <c r="F67" s="43" t="s">
        <v>130</v>
      </c>
      <c r="G67" s="10"/>
      <c r="H67" s="10"/>
      <c r="I67" s="10"/>
      <c r="J67" s="44">
        <v>45</v>
      </c>
      <c r="K67" s="45" t="s">
        <v>131</v>
      </c>
      <c r="L67" s="46" t="s">
        <v>130</v>
      </c>
      <c r="M67" s="47">
        <v>949620</v>
      </c>
      <c r="N67" s="48">
        <v>913000</v>
      </c>
      <c r="O67" s="49">
        <f t="shared" si="38"/>
        <v>173470</v>
      </c>
      <c r="P67" s="81">
        <f t="shared" si="39"/>
        <v>1086470</v>
      </c>
      <c r="Q67" s="82">
        <v>768085.5</v>
      </c>
      <c r="R67" s="83"/>
      <c r="S67" s="84">
        <f t="shared" si="50"/>
        <v>927278</v>
      </c>
      <c r="T67" s="53">
        <f t="shared" si="51"/>
        <v>899948.1042061022</v>
      </c>
      <c r="U67" s="52">
        <f t="shared" si="41"/>
        <v>899948</v>
      </c>
      <c r="V67" s="13"/>
      <c r="W67" s="13"/>
      <c r="X67" s="13"/>
      <c r="Y67" s="10"/>
      <c r="Z67" s="69"/>
      <c r="AA67" s="10"/>
      <c r="AB67" s="56">
        <f t="shared" si="56"/>
        <v>927278</v>
      </c>
      <c r="AC67" s="57">
        <f t="shared" si="53"/>
        <v>927278</v>
      </c>
      <c r="AD67" s="58">
        <f t="shared" si="54"/>
        <v>913511</v>
      </c>
      <c r="AE67" s="59">
        <f t="shared" si="57"/>
        <v>899948.1042061022</v>
      </c>
      <c r="AF67" s="60">
        <f t="shared" si="58"/>
        <v>768086</v>
      </c>
      <c r="AG67" s="61">
        <f t="shared" si="55"/>
        <v>225131.84</v>
      </c>
      <c r="AH67" s="62">
        <f t="shared" si="48"/>
        <v>0.24</v>
      </c>
      <c r="AI67" s="78" t="str">
        <f t="shared" si="49"/>
        <v>MEDIA ARMONICA</v>
      </c>
    </row>
    <row r="68" spans="2:35" ht="12.75" customHeight="1">
      <c r="B68" s="337"/>
      <c r="C68" s="338"/>
      <c r="D68" s="338"/>
      <c r="E68" s="39">
        <v>46</v>
      </c>
      <c r="F68" s="43" t="s">
        <v>132</v>
      </c>
      <c r="G68" s="10"/>
      <c r="H68" s="10"/>
      <c r="I68" s="10"/>
      <c r="J68" s="44">
        <v>46</v>
      </c>
      <c r="K68" s="45" t="s">
        <v>133</v>
      </c>
      <c r="L68" s="46" t="s">
        <v>132</v>
      </c>
      <c r="M68" s="47">
        <v>4254250</v>
      </c>
      <c r="N68" s="48">
        <v>2200000</v>
      </c>
      <c r="O68" s="49">
        <f t="shared" si="38"/>
        <v>418000</v>
      </c>
      <c r="P68" s="81">
        <f t="shared" si="39"/>
        <v>2618000</v>
      </c>
      <c r="Q68" s="82">
        <v>1767150</v>
      </c>
      <c r="R68" s="83"/>
      <c r="S68" s="84">
        <f t="shared" si="50"/>
        <v>2192575</v>
      </c>
      <c r="T68" s="53">
        <f t="shared" si="51"/>
        <v>2110029.8507462684</v>
      </c>
      <c r="U68" s="52">
        <f t="shared" si="41"/>
        <v>2110030</v>
      </c>
      <c r="V68" s="13"/>
      <c r="W68" s="13"/>
      <c r="X68" s="13"/>
      <c r="Y68" s="10"/>
      <c r="Z68" s="69"/>
      <c r="AA68" s="10"/>
      <c r="AB68" s="56">
        <f>+ROUND(AVERAGE(P68,Q68),0)</f>
        <v>2192575</v>
      </c>
      <c r="AC68" s="57">
        <f t="shared" si="53"/>
        <v>2192575</v>
      </c>
      <c r="AD68" s="58">
        <f t="shared" si="54"/>
        <v>2150906</v>
      </c>
      <c r="AE68" s="59">
        <f>HARMEAN(P68,Q68)</f>
        <v>2110029.8507462684</v>
      </c>
      <c r="AF68" s="60">
        <f t="shared" si="58"/>
        <v>1767150</v>
      </c>
      <c r="AG68" s="61">
        <f t="shared" si="55"/>
        <v>601641.80000000005</v>
      </c>
      <c r="AH68" s="62">
        <f t="shared" si="48"/>
        <v>0.27</v>
      </c>
      <c r="AI68" s="78" t="str">
        <f t="shared" si="49"/>
        <v>MEDIA ARMONICA</v>
      </c>
    </row>
    <row r="69" spans="2:35" ht="12.75" customHeight="1">
      <c r="B69" s="337"/>
      <c r="C69" s="338"/>
      <c r="D69" s="338"/>
      <c r="E69" s="39">
        <v>47</v>
      </c>
      <c r="F69" s="43" t="s">
        <v>134</v>
      </c>
      <c r="G69" s="10"/>
      <c r="H69" s="10"/>
      <c r="I69" s="10"/>
      <c r="J69" s="44">
        <v>47</v>
      </c>
      <c r="K69" s="45" t="s">
        <v>135</v>
      </c>
      <c r="L69" s="46" t="s">
        <v>134</v>
      </c>
      <c r="M69" s="47">
        <v>4254250</v>
      </c>
      <c r="N69" s="48">
        <v>2200000</v>
      </c>
      <c r="O69" s="49">
        <f t="shared" si="38"/>
        <v>418000</v>
      </c>
      <c r="P69" s="81">
        <f t="shared" si="39"/>
        <v>2618000</v>
      </c>
      <c r="Q69" s="82">
        <v>1767150</v>
      </c>
      <c r="R69" s="83"/>
      <c r="S69" s="84">
        <f t="shared" si="50"/>
        <v>2192575</v>
      </c>
      <c r="T69" s="53">
        <f t="shared" si="51"/>
        <v>2110029.8507462684</v>
      </c>
      <c r="U69" s="52">
        <f t="shared" si="41"/>
        <v>2110030</v>
      </c>
      <c r="V69" s="13"/>
      <c r="W69" s="13"/>
      <c r="X69" s="13"/>
      <c r="Y69" s="10"/>
      <c r="Z69" s="69"/>
      <c r="AA69" s="10"/>
      <c r="AB69" s="56">
        <f t="shared" si="56"/>
        <v>2192575</v>
      </c>
      <c r="AC69" s="57">
        <f t="shared" si="53"/>
        <v>2192575</v>
      </c>
      <c r="AD69" s="58">
        <f t="shared" si="54"/>
        <v>2150906</v>
      </c>
      <c r="AE69" s="59">
        <f t="shared" si="57"/>
        <v>2110029.8507462684</v>
      </c>
      <c r="AF69" s="60">
        <f t="shared" si="58"/>
        <v>1767150</v>
      </c>
      <c r="AG69" s="61">
        <f t="shared" si="55"/>
        <v>601641.80000000005</v>
      </c>
      <c r="AH69" s="62">
        <f t="shared" si="48"/>
        <v>0.27</v>
      </c>
      <c r="AI69" s="78" t="str">
        <f t="shared" si="49"/>
        <v>MEDIA ARMONICA</v>
      </c>
    </row>
    <row r="70" spans="2:35" ht="12.75" customHeight="1">
      <c r="B70" s="337"/>
      <c r="C70" s="338"/>
      <c r="D70" s="338"/>
      <c r="E70" s="39">
        <v>48</v>
      </c>
      <c r="F70" s="43" t="s">
        <v>136</v>
      </c>
      <c r="G70" s="10"/>
      <c r="H70" s="10"/>
      <c r="I70" s="10"/>
      <c r="J70" s="44">
        <v>48</v>
      </c>
      <c r="K70" s="45" t="s">
        <v>137</v>
      </c>
      <c r="L70" s="46" t="s">
        <v>136</v>
      </c>
      <c r="M70" s="47">
        <v>4917675</v>
      </c>
      <c r="N70" s="48">
        <v>5005000</v>
      </c>
      <c r="O70" s="49">
        <f t="shared" si="38"/>
        <v>950950</v>
      </c>
      <c r="P70" s="81">
        <f t="shared" si="39"/>
        <v>5955950</v>
      </c>
      <c r="Q70" s="82">
        <v>4037670</v>
      </c>
      <c r="R70" s="83"/>
      <c r="S70" s="84">
        <f t="shared" si="50"/>
        <v>4996810</v>
      </c>
      <c r="T70" s="53">
        <f t="shared" si="51"/>
        <v>4812702.6315789474</v>
      </c>
      <c r="U70" s="52">
        <f t="shared" si="41"/>
        <v>4812703</v>
      </c>
      <c r="V70" s="13"/>
      <c r="W70" s="13"/>
      <c r="X70" s="13"/>
      <c r="Y70" s="10"/>
      <c r="Z70" s="69"/>
      <c r="AA70" s="10"/>
      <c r="AB70" s="56">
        <f t="shared" si="56"/>
        <v>4996810</v>
      </c>
      <c r="AC70" s="57">
        <f t="shared" si="53"/>
        <v>4996810</v>
      </c>
      <c r="AD70" s="58">
        <f t="shared" si="54"/>
        <v>4903892</v>
      </c>
      <c r="AE70" s="59">
        <f t="shared" si="57"/>
        <v>4812702.6315789474</v>
      </c>
      <c r="AF70" s="60">
        <f t="shared" si="58"/>
        <v>4037670</v>
      </c>
      <c r="AG70" s="61">
        <f t="shared" si="55"/>
        <v>1356428.8</v>
      </c>
      <c r="AH70" s="62">
        <f t="shared" si="48"/>
        <v>0.27</v>
      </c>
      <c r="AI70" s="78" t="str">
        <f t="shared" si="49"/>
        <v>MEDIA ARMONICA</v>
      </c>
    </row>
    <row r="71" spans="2:35" ht="12.75" customHeight="1">
      <c r="B71" s="337"/>
      <c r="C71" s="338"/>
      <c r="D71" s="338"/>
      <c r="E71" s="39">
        <v>49</v>
      </c>
      <c r="F71" s="43" t="s">
        <v>138</v>
      </c>
      <c r="G71" s="10"/>
      <c r="H71" s="10"/>
      <c r="I71" s="10"/>
      <c r="J71" s="44">
        <v>49</v>
      </c>
      <c r="K71" s="45" t="s">
        <v>139</v>
      </c>
      <c r="L71" s="46" t="s">
        <v>138</v>
      </c>
      <c r="M71" s="47">
        <v>1163820</v>
      </c>
      <c r="N71" s="48">
        <v>872300</v>
      </c>
      <c r="O71" s="49">
        <f t="shared" si="38"/>
        <v>165737</v>
      </c>
      <c r="P71" s="81">
        <f t="shared" si="39"/>
        <v>1038037</v>
      </c>
      <c r="Q71" s="82">
        <v>853944</v>
      </c>
      <c r="R71" s="83"/>
      <c r="S71" s="84">
        <f t="shared" si="50"/>
        <v>945991</v>
      </c>
      <c r="T71" s="53">
        <f t="shared" si="51"/>
        <v>937034.21749795601</v>
      </c>
      <c r="U71" s="52">
        <f t="shared" si="41"/>
        <v>937034</v>
      </c>
      <c r="V71" s="13"/>
      <c r="W71" s="13"/>
      <c r="X71" s="13"/>
      <c r="Y71" s="10"/>
      <c r="Z71" s="69"/>
      <c r="AA71" s="10"/>
      <c r="AB71" s="56">
        <f t="shared" si="56"/>
        <v>945991</v>
      </c>
      <c r="AC71" s="57">
        <f t="shared" si="53"/>
        <v>945991</v>
      </c>
      <c r="AD71" s="58">
        <f t="shared" si="54"/>
        <v>941502</v>
      </c>
      <c r="AE71" s="59">
        <f t="shared" si="57"/>
        <v>937034.21749795601</v>
      </c>
      <c r="AF71" s="60">
        <f t="shared" si="58"/>
        <v>853944</v>
      </c>
      <c r="AG71" s="61">
        <f t="shared" si="55"/>
        <v>130173.41</v>
      </c>
      <c r="AH71" s="62">
        <f t="shared" si="48"/>
        <v>0.14000000000000001</v>
      </c>
      <c r="AI71" s="78" t="str">
        <f t="shared" si="49"/>
        <v>MEDIA ARMONICA</v>
      </c>
    </row>
    <row r="72" spans="2:35" ht="12.75" customHeight="1">
      <c r="B72" s="337"/>
      <c r="C72" s="338"/>
      <c r="D72" s="338"/>
      <c r="E72" s="39">
        <v>50</v>
      </c>
      <c r="F72" s="43" t="s">
        <v>140</v>
      </c>
      <c r="G72" s="10"/>
      <c r="H72" s="10"/>
      <c r="I72" s="10"/>
      <c r="J72" s="44">
        <v>50</v>
      </c>
      <c r="K72" s="45" t="s">
        <v>141</v>
      </c>
      <c r="L72" s="46" t="s">
        <v>140</v>
      </c>
      <c r="M72" s="47">
        <v>571200</v>
      </c>
      <c r="N72" s="48">
        <v>521400</v>
      </c>
      <c r="O72" s="49">
        <f t="shared" si="38"/>
        <v>99066</v>
      </c>
      <c r="P72" s="81">
        <f t="shared" si="39"/>
        <v>620466</v>
      </c>
      <c r="Q72" s="82">
        <v>647955</v>
      </c>
      <c r="R72" s="83"/>
      <c r="S72" s="84">
        <f t="shared" si="50"/>
        <v>634211</v>
      </c>
      <c r="T72" s="53">
        <f>AE72</f>
        <v>633912.6315789473</v>
      </c>
      <c r="U72" s="52">
        <f t="shared" si="41"/>
        <v>633913</v>
      </c>
      <c r="V72" s="13"/>
      <c r="W72" s="13"/>
      <c r="X72" s="13"/>
      <c r="Y72" s="10"/>
      <c r="Z72" s="69"/>
      <c r="AA72" s="10"/>
      <c r="AB72" s="56">
        <f t="shared" si="56"/>
        <v>634211</v>
      </c>
      <c r="AC72" s="57">
        <f t="shared" si="53"/>
        <v>634211</v>
      </c>
      <c r="AD72" s="58">
        <f t="shared" si="54"/>
        <v>634062</v>
      </c>
      <c r="AE72" s="59">
        <f>HARMEAN(P72,Q72)</f>
        <v>633912.6315789473</v>
      </c>
      <c r="AF72" s="60">
        <f t="shared" si="58"/>
        <v>620466</v>
      </c>
      <c r="AG72" s="61">
        <f t="shared" si="55"/>
        <v>19437.66</v>
      </c>
      <c r="AH72" s="62">
        <f t="shared" si="48"/>
        <v>0.03</v>
      </c>
      <c r="AI72" s="78" t="str">
        <f t="shared" si="49"/>
        <v>MEDIA ARMONICA</v>
      </c>
    </row>
    <row r="73" spans="2:35" ht="12.75" customHeight="1">
      <c r="B73" s="337"/>
      <c r="C73" s="338"/>
      <c r="D73" s="338"/>
      <c r="E73" s="39">
        <v>51</v>
      </c>
      <c r="F73" s="43" t="s">
        <v>142</v>
      </c>
      <c r="G73" s="10"/>
      <c r="H73" s="10"/>
      <c r="I73" s="10"/>
      <c r="J73" s="44">
        <v>51</v>
      </c>
      <c r="K73" s="45" t="s">
        <v>143</v>
      </c>
      <c r="L73" s="46" t="s">
        <v>142</v>
      </c>
      <c r="M73" s="47">
        <v>350455</v>
      </c>
      <c r="N73" s="48">
        <v>363000</v>
      </c>
      <c r="O73" s="49">
        <f t="shared" si="38"/>
        <v>68970</v>
      </c>
      <c r="P73" s="81">
        <f t="shared" si="39"/>
        <v>431970</v>
      </c>
      <c r="Q73" s="82">
        <v>287742</v>
      </c>
      <c r="R73" s="83"/>
      <c r="S73" s="84">
        <f t="shared" si="50"/>
        <v>359856</v>
      </c>
      <c r="T73" s="53">
        <f t="shared" si="51"/>
        <v>345404.58333333331</v>
      </c>
      <c r="U73" s="52">
        <f t="shared" si="41"/>
        <v>345405</v>
      </c>
      <c r="V73" s="13"/>
      <c r="W73" s="13"/>
      <c r="X73" s="13"/>
      <c r="Y73" s="10"/>
      <c r="Z73" s="69"/>
      <c r="AA73" s="10"/>
      <c r="AB73" s="56">
        <f>+ROUND(AVERAGE(P73,Q73),0)</f>
        <v>359856</v>
      </c>
      <c r="AC73" s="57">
        <f t="shared" si="53"/>
        <v>359856</v>
      </c>
      <c r="AD73" s="58">
        <f t="shared" si="54"/>
        <v>352556</v>
      </c>
      <c r="AE73" s="59">
        <f t="shared" si="57"/>
        <v>345404.58333333331</v>
      </c>
      <c r="AF73" s="60">
        <f t="shared" si="58"/>
        <v>287742</v>
      </c>
      <c r="AG73" s="61">
        <f t="shared" si="55"/>
        <v>101984.6</v>
      </c>
      <c r="AH73" s="62">
        <f t="shared" si="48"/>
        <v>0.28000000000000003</v>
      </c>
      <c r="AI73" s="78" t="str">
        <f t="shared" si="49"/>
        <v>MEDIA ARMONICA</v>
      </c>
    </row>
    <row r="74" spans="2:35" ht="12.75" customHeight="1" thickBot="1">
      <c r="B74" s="337"/>
      <c r="C74" s="338"/>
      <c r="D74" s="338"/>
      <c r="E74" s="39">
        <v>52</v>
      </c>
      <c r="F74" s="43" t="s">
        <v>144</v>
      </c>
      <c r="G74" s="10"/>
      <c r="H74" s="10"/>
      <c r="I74" s="10"/>
      <c r="J74" s="44">
        <v>52</v>
      </c>
      <c r="K74" s="45" t="s">
        <v>145</v>
      </c>
      <c r="L74" s="46" t="s">
        <v>144</v>
      </c>
      <c r="M74" s="73">
        <v>1729665</v>
      </c>
      <c r="N74" s="48">
        <v>330000</v>
      </c>
      <c r="O74" s="49">
        <f t="shared" si="38"/>
        <v>62700</v>
      </c>
      <c r="P74" s="50">
        <f t="shared" si="39"/>
        <v>392700</v>
      </c>
      <c r="Q74" s="51">
        <v>213486</v>
      </c>
      <c r="R74" s="87"/>
      <c r="S74" s="84">
        <f t="shared" si="50"/>
        <v>303093</v>
      </c>
      <c r="T74" s="53">
        <f t="shared" si="51"/>
        <v>276601.41342756181</v>
      </c>
      <c r="U74" s="52">
        <f>ROUND(T74,0)</f>
        <v>276601</v>
      </c>
      <c r="V74" s="13" t="s">
        <v>146</v>
      </c>
      <c r="W74" s="76"/>
      <c r="X74" s="76"/>
      <c r="Y74" s="10"/>
      <c r="Z74" s="69"/>
      <c r="AA74" s="10"/>
      <c r="AB74" s="56">
        <f>+ROUND(AVERAGE(P74,Q74),0)</f>
        <v>303093</v>
      </c>
      <c r="AC74" s="57">
        <f t="shared" si="53"/>
        <v>303093</v>
      </c>
      <c r="AD74" s="58">
        <f t="shared" si="54"/>
        <v>289544</v>
      </c>
      <c r="AE74" s="59">
        <f t="shared" si="57"/>
        <v>276601.41342756181</v>
      </c>
      <c r="AF74" s="60">
        <f t="shared" si="58"/>
        <v>213486</v>
      </c>
      <c r="AG74" s="61">
        <f t="shared" si="55"/>
        <v>126723.43</v>
      </c>
      <c r="AH74" s="62">
        <f t="shared" si="48"/>
        <v>0.42</v>
      </c>
      <c r="AI74" s="78" t="str">
        <f t="shared" si="49"/>
        <v>MEDIA ARMONICA</v>
      </c>
    </row>
    <row r="75" spans="2:35" ht="25.5" hidden="1" customHeight="1">
      <c r="B75" s="346" t="s">
        <v>0</v>
      </c>
      <c r="C75" s="14" t="s">
        <v>1</v>
      </c>
      <c r="D75" s="352" t="s">
        <v>2</v>
      </c>
      <c r="E75" s="88"/>
      <c r="F75" s="376" t="s">
        <v>3</v>
      </c>
    </row>
    <row r="76" spans="2:35" ht="25.5" hidden="1" customHeight="1">
      <c r="B76" s="346"/>
      <c r="C76" s="14" t="s">
        <v>54</v>
      </c>
      <c r="D76" s="352"/>
      <c r="E76" s="88"/>
      <c r="F76" s="376"/>
    </row>
    <row r="77" spans="2:35" ht="25.5" hidden="1" customHeight="1" thickBot="1">
      <c r="B77" s="351"/>
      <c r="C77" s="90" t="s">
        <v>55</v>
      </c>
      <c r="D77" s="353"/>
      <c r="E77" s="88"/>
      <c r="F77" s="376"/>
    </row>
    <row r="78" spans="2:35" ht="25.5" customHeight="1">
      <c r="B78" s="355">
        <v>7000000</v>
      </c>
      <c r="C78" s="358" t="s">
        <v>147</v>
      </c>
      <c r="D78" s="361">
        <v>10</v>
      </c>
      <c r="E78" s="39"/>
      <c r="F78" s="33" t="s">
        <v>148</v>
      </c>
      <c r="G78" s="34"/>
      <c r="H78" s="34"/>
      <c r="I78" s="34"/>
      <c r="J78" s="34"/>
      <c r="K78" s="34"/>
      <c r="L78" s="35"/>
      <c r="M78" s="34"/>
      <c r="N78" s="34"/>
      <c r="O78" s="34"/>
      <c r="P78" s="91"/>
      <c r="Q78" s="34"/>
      <c r="R78" s="34"/>
      <c r="S78" s="34"/>
      <c r="T78" s="34"/>
      <c r="U78" s="34"/>
      <c r="V78" s="38"/>
      <c r="W78" s="38"/>
      <c r="X78" s="38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</row>
    <row r="79" spans="2:35" ht="25.5" customHeight="1">
      <c r="B79" s="356"/>
      <c r="C79" s="359"/>
      <c r="D79" s="362"/>
      <c r="E79" s="39"/>
      <c r="F79" s="40" t="s">
        <v>6</v>
      </c>
      <c r="G79" s="10"/>
      <c r="H79" s="10"/>
      <c r="I79" s="10"/>
      <c r="J79" s="10"/>
      <c r="K79" s="10"/>
      <c r="L79" s="41"/>
      <c r="M79" s="10"/>
      <c r="N79" s="10"/>
      <c r="O79" s="10"/>
      <c r="P79" s="42"/>
      <c r="Q79" s="10"/>
      <c r="R79" s="10"/>
      <c r="S79" s="10"/>
      <c r="T79" s="10"/>
      <c r="U79" s="10"/>
      <c r="V79" s="13"/>
      <c r="W79" s="13"/>
      <c r="X79" s="1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2:35" ht="25.5" customHeight="1" thickBot="1">
      <c r="B80" s="357"/>
      <c r="C80" s="360"/>
      <c r="D80" s="363"/>
      <c r="E80" s="39">
        <v>53</v>
      </c>
      <c r="F80" s="43" t="s">
        <v>149</v>
      </c>
      <c r="G80" s="10"/>
      <c r="H80" s="10"/>
      <c r="I80" s="10"/>
      <c r="J80" s="44">
        <v>53</v>
      </c>
      <c r="K80" s="45" t="s">
        <v>150</v>
      </c>
      <c r="L80" s="46" t="s">
        <v>149</v>
      </c>
      <c r="M80" s="73">
        <v>6188000</v>
      </c>
      <c r="N80" s="48">
        <v>5200000</v>
      </c>
      <c r="O80" s="49">
        <f t="shared" ref="O80" si="59">N80*19%</f>
        <v>988000</v>
      </c>
      <c r="P80" s="92">
        <f t="shared" ref="P80" si="60">N80+O80</f>
        <v>6188000</v>
      </c>
      <c r="Q80" s="73">
        <v>3436125</v>
      </c>
      <c r="R80" s="47">
        <f>(Z80*5.1%)+Z80</f>
        <v>6601141.8200000003</v>
      </c>
      <c r="S80" s="84">
        <f>AB80</f>
        <v>5408422</v>
      </c>
      <c r="T80" s="53">
        <f>AE80</f>
        <v>4965920.97534669</v>
      </c>
      <c r="U80" s="52">
        <f>ROUND(T80,0)</f>
        <v>4965921</v>
      </c>
      <c r="V80" s="13"/>
      <c r="W80" s="76">
        <v>6280820</v>
      </c>
      <c r="X80" s="76">
        <v>3178460.25</v>
      </c>
      <c r="Y80" s="10"/>
      <c r="Z80" s="54">
        <v>6280820</v>
      </c>
      <c r="AA80" s="55">
        <v>3178460.25</v>
      </c>
      <c r="AB80" s="56">
        <f t="shared" ref="AB80" si="61">+ROUND(AVERAGE(P80,Q80,R80),0)</f>
        <v>5408422</v>
      </c>
      <c r="AC80" s="57">
        <f t="shared" ref="AC80" si="62">+ROUND(MEDIAN(P80,Q80,R80),0)</f>
        <v>6188000</v>
      </c>
      <c r="AD80" s="58">
        <f t="shared" ref="AD80" si="63">+ROUND(GEOMEAN(P80,Q80,R80),0)</f>
        <v>5196921</v>
      </c>
      <c r="AE80" s="59">
        <f t="shared" ref="AE80" si="64">HARMEAN(P80,Q80,R80)</f>
        <v>4965920.97534669</v>
      </c>
      <c r="AF80" s="60">
        <f t="shared" ref="AF80" si="65">+ROUND(MIN(P80,Q80,R80),0)</f>
        <v>3436125</v>
      </c>
      <c r="AG80" s="61">
        <f t="shared" ref="AG80" si="66">+ROUND(_xlfn.STDEV.S(P80,Q80,R80),2)</f>
        <v>1720505.43</v>
      </c>
      <c r="AH80" s="62">
        <f t="shared" ref="AH80" si="67">+ROUND(AG80/AB80,2)</f>
        <v>0.32</v>
      </c>
      <c r="AI80" s="63" t="str">
        <f t="shared" ref="AI80" si="68">IF(AND(AH80&lt;=50%),"MEDIA ARMONICA","PROMEDIO  ")</f>
        <v>MEDIA ARMONICA</v>
      </c>
    </row>
    <row r="81" spans="2:37" ht="25.5" hidden="1" customHeight="1">
      <c r="B81" s="345" t="s">
        <v>0</v>
      </c>
      <c r="C81" s="14" t="s">
        <v>1</v>
      </c>
      <c r="D81" s="347" t="s">
        <v>2</v>
      </c>
      <c r="E81" s="71"/>
      <c r="F81" s="378" t="s">
        <v>3</v>
      </c>
      <c r="G81" s="10"/>
      <c r="H81" s="10"/>
      <c r="I81" s="10"/>
      <c r="J81" s="10"/>
      <c r="K81" s="10"/>
      <c r="L81" s="41"/>
      <c r="M81" s="10"/>
      <c r="N81" s="10"/>
      <c r="O81" s="10"/>
      <c r="P81" s="42"/>
      <c r="Q81" s="10"/>
      <c r="R81" s="10"/>
      <c r="S81" s="10"/>
      <c r="T81" s="10"/>
      <c r="U81" s="10"/>
      <c r="V81" s="13"/>
      <c r="W81" s="13"/>
      <c r="X81" s="13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</row>
    <row r="82" spans="2:37" ht="25.5" hidden="1" customHeight="1">
      <c r="B82" s="346"/>
      <c r="C82" s="14" t="s">
        <v>54</v>
      </c>
      <c r="D82" s="348"/>
      <c r="E82" s="71"/>
      <c r="F82" s="378"/>
      <c r="G82" s="10"/>
      <c r="H82" s="10"/>
      <c r="I82" s="10"/>
      <c r="J82" s="10"/>
      <c r="K82" s="10"/>
      <c r="L82" s="41"/>
      <c r="M82" s="10"/>
      <c r="N82" s="10"/>
      <c r="O82" s="10"/>
      <c r="P82" s="42"/>
      <c r="Q82" s="10"/>
      <c r="R82" s="10"/>
      <c r="S82" s="10"/>
      <c r="T82" s="10"/>
      <c r="U82" s="10"/>
      <c r="V82" s="13"/>
      <c r="W82" s="13"/>
      <c r="X82" s="13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</row>
    <row r="83" spans="2:37" ht="25.5" hidden="1" customHeight="1">
      <c r="B83" s="346"/>
      <c r="C83" s="14" t="s">
        <v>55</v>
      </c>
      <c r="D83" s="348"/>
      <c r="E83" s="212"/>
      <c r="F83" s="379"/>
      <c r="G83" s="21"/>
      <c r="H83" s="21"/>
      <c r="I83" s="21"/>
      <c r="J83" s="21"/>
      <c r="K83" s="21"/>
      <c r="L83" s="22"/>
      <c r="M83" s="21"/>
      <c r="N83" s="21"/>
      <c r="O83" s="21"/>
      <c r="P83" s="93"/>
      <c r="Q83" s="21"/>
      <c r="R83" s="21"/>
      <c r="S83" s="21"/>
      <c r="T83" s="21"/>
      <c r="U83" s="21"/>
      <c r="V83" s="24"/>
      <c r="W83" s="24"/>
      <c r="X83" s="24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</row>
    <row r="84" spans="2:37" ht="25.5" customHeight="1">
      <c r="B84" s="337">
        <v>41477245.289999999</v>
      </c>
      <c r="C84" s="338" t="s">
        <v>151</v>
      </c>
      <c r="D84" s="338">
        <v>10</v>
      </c>
      <c r="E84" s="32"/>
      <c r="F84" s="33" t="s">
        <v>152</v>
      </c>
      <c r="G84" s="34"/>
      <c r="H84" s="34"/>
      <c r="I84" s="34"/>
      <c r="J84" s="34"/>
      <c r="K84" s="34"/>
      <c r="L84" s="35"/>
      <c r="M84" s="34"/>
      <c r="N84" s="34"/>
      <c r="O84" s="34"/>
      <c r="P84" s="91"/>
      <c r="Q84" s="34"/>
      <c r="R84" s="34"/>
      <c r="S84" s="34"/>
      <c r="T84" s="34"/>
      <c r="U84" s="34"/>
      <c r="V84" s="38"/>
      <c r="W84" s="38"/>
      <c r="X84" s="38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</row>
    <row r="85" spans="2:37" ht="13.5" customHeight="1">
      <c r="B85" s="337"/>
      <c r="C85" s="338"/>
      <c r="D85" s="338"/>
      <c r="E85" s="39"/>
      <c r="F85" s="40" t="s">
        <v>6</v>
      </c>
      <c r="G85" s="10"/>
      <c r="H85" s="10"/>
      <c r="I85" s="10"/>
      <c r="J85" s="10"/>
      <c r="K85" s="10"/>
      <c r="L85" s="41"/>
      <c r="M85" s="10"/>
      <c r="N85" s="10"/>
      <c r="O85" s="10"/>
      <c r="P85" s="42"/>
      <c r="Q85" s="10"/>
      <c r="R85" s="10"/>
      <c r="S85" s="10"/>
      <c r="T85" s="10"/>
      <c r="U85" s="10"/>
      <c r="V85" s="13"/>
      <c r="W85" s="13"/>
      <c r="X85" s="1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</row>
    <row r="86" spans="2:37" ht="11.25" customHeight="1">
      <c r="B86" s="337"/>
      <c r="C86" s="338"/>
      <c r="D86" s="338"/>
      <c r="E86" s="39">
        <v>54</v>
      </c>
      <c r="F86" s="43" t="s">
        <v>153</v>
      </c>
      <c r="G86" s="10"/>
      <c r="H86" s="10"/>
      <c r="I86" s="10"/>
      <c r="J86" s="44">
        <v>54</v>
      </c>
      <c r="K86" s="45" t="s">
        <v>154</v>
      </c>
      <c r="L86" s="46" t="s">
        <v>153</v>
      </c>
      <c r="M86" s="47">
        <v>1243550</v>
      </c>
      <c r="N86" s="48">
        <v>280000</v>
      </c>
      <c r="O86" s="49">
        <f t="shared" ref="O86:O118" si="69">N86*19%</f>
        <v>53200</v>
      </c>
      <c r="P86" s="92">
        <f t="shared" ref="P86:P118" si="70">N86+O86</f>
        <v>333200</v>
      </c>
      <c r="Q86" s="47">
        <v>1466556</v>
      </c>
      <c r="R86" s="47">
        <f t="shared" ref="R86:R106" si="71">(Z86*5.1%)+Z86</f>
        <v>408225.21600000001</v>
      </c>
      <c r="S86" s="53">
        <f t="shared" ref="S86:S118" si="72">AB86</f>
        <v>735994</v>
      </c>
      <c r="T86" s="84">
        <f t="shared" ref="T86:T118" si="73">AE86</f>
        <v>489181.08287192858</v>
      </c>
      <c r="U86" s="52">
        <f>ROUND(S86,0)</f>
        <v>735994</v>
      </c>
      <c r="V86" s="13"/>
      <c r="W86" s="13"/>
      <c r="X86" s="13"/>
      <c r="Y86" s="10"/>
      <c r="Z86" s="54">
        <v>388416</v>
      </c>
      <c r="AA86" s="55">
        <v>196981.89</v>
      </c>
      <c r="AB86" s="56">
        <f t="shared" ref="AB86:AB104" si="74">+ROUND(AVERAGE(P86,Q86,R86),0)</f>
        <v>735994</v>
      </c>
      <c r="AC86" s="57">
        <f t="shared" ref="AC86:AC104" si="75">+ROUND(MEDIAN(P86,Q86,R86),0)</f>
        <v>408225</v>
      </c>
      <c r="AD86" s="58">
        <f t="shared" ref="AD86:AD104" si="76">+ROUND(GEOMEAN(P86,Q86,R86),0)</f>
        <v>584298</v>
      </c>
      <c r="AE86" s="59">
        <f t="shared" ref="AE86:AE104" si="77">HARMEAN(P86,Q86,R86)</f>
        <v>489181.08287192858</v>
      </c>
      <c r="AF86" s="60">
        <f t="shared" ref="AF86:AF104" si="78">+ROUND(MIN(P86,Q86,R86),0)</f>
        <v>333200</v>
      </c>
      <c r="AG86" s="61">
        <f t="shared" ref="AG86:AG104" si="79">+ROUND(_xlfn.STDEV.S(P86,Q86,R86),2)</f>
        <v>633796.57999999996</v>
      </c>
      <c r="AH86" s="62">
        <f t="shared" ref="AH86:AH104" si="80">+ROUND(AG86/AB86,2)</f>
        <v>0.86</v>
      </c>
      <c r="AI86" s="63" t="str">
        <f t="shared" ref="AI86:AI118" si="81">IF(AND(AH86&lt;=50%),"MEDIA ARMONICA","PROMEDIO  ")</f>
        <v xml:space="preserve">PROMEDIO  </v>
      </c>
    </row>
    <row r="87" spans="2:37" ht="25.5" customHeight="1">
      <c r="B87" s="337"/>
      <c r="C87" s="338"/>
      <c r="D87" s="338"/>
      <c r="E87" s="39">
        <v>55</v>
      </c>
      <c r="F87" s="43" t="s">
        <v>155</v>
      </c>
      <c r="G87" s="10"/>
      <c r="H87" s="10"/>
      <c r="I87" s="10"/>
      <c r="J87" s="44">
        <v>55</v>
      </c>
      <c r="K87" s="45" t="s">
        <v>156</v>
      </c>
      <c r="L87" s="46" t="s">
        <v>155</v>
      </c>
      <c r="M87" s="47">
        <v>6048175</v>
      </c>
      <c r="N87" s="48">
        <v>8360000</v>
      </c>
      <c r="O87" s="49">
        <f t="shared" si="69"/>
        <v>1588400</v>
      </c>
      <c r="P87" s="92">
        <f t="shared" si="70"/>
        <v>9948400</v>
      </c>
      <c r="Q87" s="47">
        <v>4843254.78</v>
      </c>
      <c r="R87" s="47">
        <f t="shared" si="71"/>
        <v>6131257.5870000003</v>
      </c>
      <c r="S87" s="84">
        <f t="shared" si="72"/>
        <v>6974304</v>
      </c>
      <c r="T87" s="53">
        <f t="shared" si="73"/>
        <v>6381755.6571744801</v>
      </c>
      <c r="U87" s="52">
        <f>ROUND(T87,0)</f>
        <v>6381756</v>
      </c>
      <c r="V87" s="13"/>
      <c r="W87" s="13"/>
      <c r="X87" s="13"/>
      <c r="Y87" s="10"/>
      <c r="Z87" s="54">
        <v>5833737</v>
      </c>
      <c r="AA87" s="55">
        <v>2921574.95</v>
      </c>
      <c r="AB87" s="56">
        <f t="shared" si="74"/>
        <v>6974304</v>
      </c>
      <c r="AC87" s="57">
        <f t="shared" si="75"/>
        <v>6131258</v>
      </c>
      <c r="AD87" s="58">
        <f t="shared" si="76"/>
        <v>6660089</v>
      </c>
      <c r="AE87" s="59">
        <f t="shared" si="77"/>
        <v>6381755.6571744801</v>
      </c>
      <c r="AF87" s="60">
        <f t="shared" si="78"/>
        <v>4843255</v>
      </c>
      <c r="AG87" s="61">
        <f t="shared" si="79"/>
        <v>2654933.62</v>
      </c>
      <c r="AH87" s="62">
        <f t="shared" si="80"/>
        <v>0.38</v>
      </c>
      <c r="AI87" s="63" t="str">
        <f t="shared" si="81"/>
        <v>MEDIA ARMONICA</v>
      </c>
    </row>
    <row r="88" spans="2:37" ht="14.25" customHeight="1">
      <c r="B88" s="337"/>
      <c r="C88" s="338"/>
      <c r="D88" s="338"/>
      <c r="E88" s="39">
        <v>56</v>
      </c>
      <c r="F88" s="43" t="s">
        <v>157</v>
      </c>
      <c r="G88" s="10"/>
      <c r="H88" s="10"/>
      <c r="I88" s="10"/>
      <c r="J88" s="44">
        <v>56</v>
      </c>
      <c r="K88" s="45" t="s">
        <v>158</v>
      </c>
      <c r="L88" s="46" t="s">
        <v>157</v>
      </c>
      <c r="M88" s="47">
        <v>33320</v>
      </c>
      <c r="N88" s="48">
        <v>28000</v>
      </c>
      <c r="O88" s="49">
        <f t="shared" si="69"/>
        <v>5320</v>
      </c>
      <c r="P88" s="92">
        <f t="shared" si="70"/>
        <v>33320</v>
      </c>
      <c r="Q88" s="47">
        <v>33379.5</v>
      </c>
      <c r="R88" s="47">
        <f t="shared" si="71"/>
        <v>36458.139000000003</v>
      </c>
      <c r="S88" s="84">
        <f t="shared" si="72"/>
        <v>34386</v>
      </c>
      <c r="T88" s="53">
        <f t="shared" si="73"/>
        <v>34325.245238585958</v>
      </c>
      <c r="U88" s="52">
        <f t="shared" ref="U88:U93" si="82">ROUND(T88,0)</f>
        <v>34325</v>
      </c>
      <c r="V88" s="13"/>
      <c r="W88" s="13"/>
      <c r="X88" s="13"/>
      <c r="Y88" s="10"/>
      <c r="Z88" s="54">
        <v>34689</v>
      </c>
      <c r="AA88" s="55">
        <v>17495.38</v>
      </c>
      <c r="AB88" s="56">
        <f t="shared" si="74"/>
        <v>34386</v>
      </c>
      <c r="AC88" s="57">
        <f t="shared" si="75"/>
        <v>33380</v>
      </c>
      <c r="AD88" s="58">
        <f t="shared" si="76"/>
        <v>34355</v>
      </c>
      <c r="AE88" s="59">
        <f t="shared" si="77"/>
        <v>34325.245238585958</v>
      </c>
      <c r="AF88" s="60">
        <f t="shared" si="78"/>
        <v>33320</v>
      </c>
      <c r="AG88" s="61">
        <f t="shared" si="79"/>
        <v>1794.88</v>
      </c>
      <c r="AH88" s="62">
        <f t="shared" si="80"/>
        <v>0.05</v>
      </c>
      <c r="AI88" s="63" t="str">
        <f t="shared" si="81"/>
        <v>MEDIA ARMONICA</v>
      </c>
    </row>
    <row r="89" spans="2:37" ht="18" customHeight="1">
      <c r="B89" s="337"/>
      <c r="C89" s="338"/>
      <c r="D89" s="338"/>
      <c r="E89" s="39">
        <v>57</v>
      </c>
      <c r="F89" s="43" t="s">
        <v>159</v>
      </c>
      <c r="G89" s="10"/>
      <c r="H89" s="10"/>
      <c r="I89" s="10"/>
      <c r="J89" s="44">
        <v>57</v>
      </c>
      <c r="K89" s="45" t="s">
        <v>160</v>
      </c>
      <c r="L89" s="46" t="s">
        <v>159</v>
      </c>
      <c r="M89" s="47">
        <v>33320</v>
      </c>
      <c r="N89" s="48">
        <v>28000</v>
      </c>
      <c r="O89" s="49">
        <f t="shared" si="69"/>
        <v>5320</v>
      </c>
      <c r="P89" s="92">
        <f t="shared" si="70"/>
        <v>33320</v>
      </c>
      <c r="Q89" s="47">
        <v>31416</v>
      </c>
      <c r="R89" s="47">
        <f t="shared" si="71"/>
        <v>36458.139000000003</v>
      </c>
      <c r="S89" s="84">
        <f t="shared" si="72"/>
        <v>33731</v>
      </c>
      <c r="T89" s="53">
        <f t="shared" si="73"/>
        <v>33605.298543617515</v>
      </c>
      <c r="U89" s="52">
        <f t="shared" si="82"/>
        <v>33605</v>
      </c>
      <c r="V89" s="13"/>
      <c r="W89" s="13"/>
      <c r="X89" s="13"/>
      <c r="Y89" s="10"/>
      <c r="Z89" s="54">
        <v>34689</v>
      </c>
      <c r="AA89" s="55">
        <v>17677.45</v>
      </c>
      <c r="AB89" s="56">
        <f t="shared" si="74"/>
        <v>33731</v>
      </c>
      <c r="AC89" s="57">
        <f t="shared" si="75"/>
        <v>33320</v>
      </c>
      <c r="AD89" s="58">
        <f t="shared" si="76"/>
        <v>33668</v>
      </c>
      <c r="AE89" s="59">
        <f t="shared" si="77"/>
        <v>33605.298543617515</v>
      </c>
      <c r="AF89" s="60">
        <f t="shared" si="78"/>
        <v>31416</v>
      </c>
      <c r="AG89" s="61">
        <f t="shared" si="79"/>
        <v>2546.12</v>
      </c>
      <c r="AH89" s="62">
        <f t="shared" si="80"/>
        <v>0.08</v>
      </c>
      <c r="AI89" s="63" t="str">
        <f t="shared" si="81"/>
        <v>MEDIA ARMONICA</v>
      </c>
    </row>
    <row r="90" spans="2:37" ht="18" customHeight="1">
      <c r="B90" s="337"/>
      <c r="C90" s="338"/>
      <c r="D90" s="338"/>
      <c r="E90" s="39">
        <v>58</v>
      </c>
      <c r="F90" s="43" t="s">
        <v>161</v>
      </c>
      <c r="G90" s="10"/>
      <c r="H90" s="10"/>
      <c r="I90" s="10"/>
      <c r="J90" s="44">
        <v>58</v>
      </c>
      <c r="K90" s="45" t="s">
        <v>162</v>
      </c>
      <c r="L90" s="46" t="s">
        <v>161</v>
      </c>
      <c r="M90" s="47">
        <v>33320</v>
      </c>
      <c r="N90" s="48">
        <v>28000</v>
      </c>
      <c r="O90" s="49">
        <f t="shared" si="69"/>
        <v>5320</v>
      </c>
      <c r="P90" s="92">
        <f t="shared" si="70"/>
        <v>33320</v>
      </c>
      <c r="Q90" s="47">
        <v>39270</v>
      </c>
      <c r="R90" s="47">
        <f t="shared" si="71"/>
        <v>36458.139000000003</v>
      </c>
      <c r="S90" s="84">
        <f t="shared" si="72"/>
        <v>36349</v>
      </c>
      <c r="T90" s="53">
        <f t="shared" si="73"/>
        <v>36185.797956592462</v>
      </c>
      <c r="U90" s="52">
        <f t="shared" si="82"/>
        <v>36186</v>
      </c>
      <c r="V90" s="13"/>
      <c r="W90" s="13"/>
      <c r="X90" s="13"/>
      <c r="Y90" s="10"/>
      <c r="Z90" s="54">
        <v>34689</v>
      </c>
      <c r="AA90" s="55">
        <v>17460.87</v>
      </c>
      <c r="AB90" s="56">
        <f t="shared" si="74"/>
        <v>36349</v>
      </c>
      <c r="AC90" s="57">
        <f t="shared" si="75"/>
        <v>36458</v>
      </c>
      <c r="AD90" s="58">
        <f t="shared" si="76"/>
        <v>36268</v>
      </c>
      <c r="AE90" s="59">
        <f t="shared" si="77"/>
        <v>36185.797956592462</v>
      </c>
      <c r="AF90" s="60">
        <f t="shared" si="78"/>
        <v>33320</v>
      </c>
      <c r="AG90" s="61">
        <f t="shared" si="79"/>
        <v>2976.49</v>
      </c>
      <c r="AH90" s="62">
        <f t="shared" si="80"/>
        <v>0.08</v>
      </c>
      <c r="AI90" s="63" t="str">
        <f t="shared" si="81"/>
        <v>MEDIA ARMONICA</v>
      </c>
    </row>
    <row r="91" spans="2:37" ht="13.5" customHeight="1">
      <c r="B91" s="337"/>
      <c r="C91" s="338"/>
      <c r="D91" s="338"/>
      <c r="E91" s="39">
        <v>59</v>
      </c>
      <c r="F91" s="43" t="s">
        <v>163</v>
      </c>
      <c r="G91" s="10"/>
      <c r="H91" s="10"/>
      <c r="I91" s="10"/>
      <c r="J91" s="44">
        <v>59</v>
      </c>
      <c r="K91" s="45" t="s">
        <v>164</v>
      </c>
      <c r="L91" s="46" t="s">
        <v>163</v>
      </c>
      <c r="M91" s="47">
        <v>33320</v>
      </c>
      <c r="N91" s="48">
        <v>28000</v>
      </c>
      <c r="O91" s="49">
        <f t="shared" si="69"/>
        <v>5320</v>
      </c>
      <c r="P91" s="92">
        <f t="shared" si="70"/>
        <v>33320</v>
      </c>
      <c r="Q91" s="47">
        <v>35146.65</v>
      </c>
      <c r="R91" s="47">
        <f t="shared" si="71"/>
        <v>36458.139000000003</v>
      </c>
      <c r="S91" s="84">
        <f t="shared" si="72"/>
        <v>34975</v>
      </c>
      <c r="T91" s="53">
        <f t="shared" si="73"/>
        <v>34927.202767885501</v>
      </c>
      <c r="U91" s="52">
        <f>ROUND(T91,0)</f>
        <v>34927</v>
      </c>
      <c r="V91" s="13"/>
      <c r="W91" s="13"/>
      <c r="X91" s="13"/>
      <c r="Y91" s="10"/>
      <c r="Z91" s="54">
        <v>34689</v>
      </c>
      <c r="AA91" s="55">
        <v>17537.03</v>
      </c>
      <c r="AB91" s="56">
        <f t="shared" si="74"/>
        <v>34975</v>
      </c>
      <c r="AC91" s="57">
        <f t="shared" si="75"/>
        <v>35147</v>
      </c>
      <c r="AD91" s="58">
        <f t="shared" si="76"/>
        <v>34951</v>
      </c>
      <c r="AE91" s="59">
        <f t="shared" si="77"/>
        <v>34927.202767885501</v>
      </c>
      <c r="AF91" s="60">
        <f t="shared" si="78"/>
        <v>33320</v>
      </c>
      <c r="AG91" s="61">
        <f t="shared" si="79"/>
        <v>1576.1</v>
      </c>
      <c r="AH91" s="62">
        <f t="shared" si="80"/>
        <v>0.05</v>
      </c>
      <c r="AI91" s="63" t="str">
        <f t="shared" si="81"/>
        <v>MEDIA ARMONICA</v>
      </c>
      <c r="AK91" s="94"/>
    </row>
    <row r="92" spans="2:37" s="96" customFormat="1" ht="21" customHeight="1">
      <c r="B92" s="337"/>
      <c r="C92" s="338"/>
      <c r="D92" s="338"/>
      <c r="E92" s="188">
        <v>60</v>
      </c>
      <c r="F92" s="189" t="s">
        <v>165</v>
      </c>
      <c r="G92" s="190"/>
      <c r="H92" s="190"/>
      <c r="I92" s="190"/>
      <c r="J92" s="191">
        <v>60</v>
      </c>
      <c r="K92" s="192" t="s">
        <v>166</v>
      </c>
      <c r="L92" s="193" t="s">
        <v>165</v>
      </c>
      <c r="M92" s="194">
        <v>3808000</v>
      </c>
      <c r="N92" s="195">
        <v>4500000</v>
      </c>
      <c r="O92" s="196">
        <f t="shared" si="69"/>
        <v>855000</v>
      </c>
      <c r="P92" s="197">
        <f t="shared" si="70"/>
        <v>5355000</v>
      </c>
      <c r="Q92" s="194">
        <v>7425600</v>
      </c>
      <c r="R92" s="194">
        <f t="shared" si="71"/>
        <v>2962884.61</v>
      </c>
      <c r="S92" s="198">
        <f t="shared" si="72"/>
        <v>5247828</v>
      </c>
      <c r="T92" s="198">
        <f t="shared" si="73"/>
        <v>4552907.9271365441</v>
      </c>
      <c r="U92" s="198">
        <f>ROUND(T92,0)</f>
        <v>4552908</v>
      </c>
      <c r="V92" s="199" t="s">
        <v>167</v>
      </c>
      <c r="W92" s="200">
        <v>2819110</v>
      </c>
      <c r="X92" s="200">
        <v>1440693.73</v>
      </c>
      <c r="Y92" s="190"/>
      <c r="Z92" s="201">
        <v>2819110</v>
      </c>
      <c r="AA92" s="202">
        <v>1440693.73</v>
      </c>
      <c r="AB92" s="203">
        <f t="shared" si="74"/>
        <v>5247828</v>
      </c>
      <c r="AC92" s="204">
        <f t="shared" si="75"/>
        <v>5355000</v>
      </c>
      <c r="AD92" s="203">
        <f t="shared" si="76"/>
        <v>4902323</v>
      </c>
      <c r="AE92" s="205">
        <f t="shared" si="77"/>
        <v>4552907.9271365441</v>
      </c>
      <c r="AF92" s="203">
        <f t="shared" si="78"/>
        <v>2962885</v>
      </c>
      <c r="AG92" s="203">
        <f t="shared" si="79"/>
        <v>2233287.15</v>
      </c>
      <c r="AH92" s="206">
        <f t="shared" si="80"/>
        <v>0.43</v>
      </c>
      <c r="AI92" s="207" t="str">
        <f t="shared" si="81"/>
        <v>MEDIA ARMONICA</v>
      </c>
      <c r="AJ92" s="96" t="s">
        <v>168</v>
      </c>
      <c r="AK92" s="208"/>
    </row>
    <row r="93" spans="2:37" ht="21.75" customHeight="1">
      <c r="B93" s="337"/>
      <c r="C93" s="338"/>
      <c r="D93" s="338"/>
      <c r="E93" s="39">
        <v>61</v>
      </c>
      <c r="F93" s="43" t="s">
        <v>169</v>
      </c>
      <c r="G93" s="10"/>
      <c r="H93" s="10"/>
      <c r="I93" s="10"/>
      <c r="J93" s="44">
        <v>61</v>
      </c>
      <c r="K93" s="45" t="s">
        <v>170</v>
      </c>
      <c r="L93" s="46" t="s">
        <v>169</v>
      </c>
      <c r="M93" s="95">
        <v>3808000</v>
      </c>
      <c r="N93" s="48">
        <v>4500000</v>
      </c>
      <c r="O93" s="49">
        <f t="shared" si="69"/>
        <v>855000</v>
      </c>
      <c r="P93" s="92">
        <f t="shared" si="70"/>
        <v>5355000</v>
      </c>
      <c r="Q93" s="73">
        <v>7425600</v>
      </c>
      <c r="R93" s="47">
        <f t="shared" si="71"/>
        <v>2962884.61</v>
      </c>
      <c r="S93" s="84">
        <f t="shared" si="72"/>
        <v>5247828</v>
      </c>
      <c r="T93" s="53">
        <f t="shared" si="73"/>
        <v>4552907.9271365441</v>
      </c>
      <c r="U93" s="52">
        <f t="shared" si="82"/>
        <v>4552908</v>
      </c>
      <c r="V93" s="13"/>
      <c r="W93" s="76">
        <v>2819110</v>
      </c>
      <c r="X93" s="76">
        <v>1435082.88</v>
      </c>
      <c r="Y93" s="10"/>
      <c r="Z93" s="54">
        <v>2819110</v>
      </c>
      <c r="AA93" s="55">
        <v>1435082.88</v>
      </c>
      <c r="AB93" s="56">
        <f t="shared" si="74"/>
        <v>5247828</v>
      </c>
      <c r="AC93" s="57">
        <f t="shared" si="75"/>
        <v>5355000</v>
      </c>
      <c r="AD93" s="58">
        <f t="shared" si="76"/>
        <v>4902323</v>
      </c>
      <c r="AE93" s="59">
        <f t="shared" si="77"/>
        <v>4552907.9271365441</v>
      </c>
      <c r="AF93" s="60">
        <f t="shared" si="78"/>
        <v>2962885</v>
      </c>
      <c r="AG93" s="61">
        <f t="shared" si="79"/>
        <v>2233287.15</v>
      </c>
      <c r="AH93" s="62">
        <f t="shared" si="80"/>
        <v>0.43</v>
      </c>
      <c r="AI93" s="63" t="str">
        <f t="shared" si="81"/>
        <v>MEDIA ARMONICA</v>
      </c>
    </row>
    <row r="94" spans="2:37" ht="18" customHeight="1">
      <c r="B94" s="337"/>
      <c r="C94" s="338"/>
      <c r="D94" s="338"/>
      <c r="E94" s="39">
        <v>62</v>
      </c>
      <c r="F94" s="43" t="s">
        <v>171</v>
      </c>
      <c r="G94" s="10"/>
      <c r="H94" s="10"/>
      <c r="I94" s="10"/>
      <c r="J94" s="44">
        <v>62</v>
      </c>
      <c r="K94" s="45" t="s">
        <v>172</v>
      </c>
      <c r="L94" s="46" t="s">
        <v>171</v>
      </c>
      <c r="M94" s="95">
        <v>3808000</v>
      </c>
      <c r="N94" s="48">
        <v>4500000</v>
      </c>
      <c r="O94" s="49">
        <f t="shared" si="69"/>
        <v>855000</v>
      </c>
      <c r="P94" s="92">
        <f t="shared" si="70"/>
        <v>5355000</v>
      </c>
      <c r="Q94" s="73">
        <v>9282000</v>
      </c>
      <c r="R94" s="47">
        <f t="shared" si="71"/>
        <v>2962884.61</v>
      </c>
      <c r="S94" s="53">
        <f t="shared" si="72"/>
        <v>5866628</v>
      </c>
      <c r="T94" s="84">
        <f t="shared" si="73"/>
        <v>4746942.923791307</v>
      </c>
      <c r="U94" s="52">
        <f t="shared" ref="U94:U95" si="83">ROUND(S94,0)</f>
        <v>5866628</v>
      </c>
      <c r="V94" s="13"/>
      <c r="W94" s="76">
        <v>2819110</v>
      </c>
      <c r="X94" s="76">
        <v>1412721.59</v>
      </c>
      <c r="Y94" s="10"/>
      <c r="Z94" s="54">
        <v>2819110</v>
      </c>
      <c r="AA94" s="55">
        <v>1412721.59</v>
      </c>
      <c r="AB94" s="56">
        <f t="shared" si="74"/>
        <v>5866628</v>
      </c>
      <c r="AC94" s="57">
        <f t="shared" si="75"/>
        <v>5355000</v>
      </c>
      <c r="AD94" s="58">
        <f t="shared" si="76"/>
        <v>5280867</v>
      </c>
      <c r="AE94" s="59">
        <f t="shared" si="77"/>
        <v>4746942.923791307</v>
      </c>
      <c r="AF94" s="60">
        <f t="shared" si="78"/>
        <v>2962885</v>
      </c>
      <c r="AG94" s="61">
        <f t="shared" si="79"/>
        <v>3190474.48</v>
      </c>
      <c r="AH94" s="62">
        <f t="shared" si="80"/>
        <v>0.54</v>
      </c>
      <c r="AI94" s="63" t="str">
        <f t="shared" si="81"/>
        <v xml:space="preserve">PROMEDIO  </v>
      </c>
    </row>
    <row r="95" spans="2:37" ht="15.75" customHeight="1">
      <c r="B95" s="337"/>
      <c r="C95" s="338"/>
      <c r="D95" s="338"/>
      <c r="E95" s="39">
        <v>63</v>
      </c>
      <c r="F95" s="43" t="s">
        <v>173</v>
      </c>
      <c r="G95" s="10"/>
      <c r="H95" s="10"/>
      <c r="I95" s="10"/>
      <c r="J95" s="44">
        <v>63</v>
      </c>
      <c r="K95" s="45" t="s">
        <v>174</v>
      </c>
      <c r="L95" s="46" t="s">
        <v>173</v>
      </c>
      <c r="M95" s="73">
        <v>148750</v>
      </c>
      <c r="N95" s="48">
        <v>125000</v>
      </c>
      <c r="O95" s="49">
        <f t="shared" si="69"/>
        <v>23750</v>
      </c>
      <c r="P95" s="92">
        <f t="shared" si="70"/>
        <v>148750</v>
      </c>
      <c r="Q95" s="73">
        <v>392700</v>
      </c>
      <c r="R95" s="47">
        <f t="shared" si="71"/>
        <v>156836.52600000001</v>
      </c>
      <c r="S95" s="53">
        <f t="shared" si="72"/>
        <v>232762</v>
      </c>
      <c r="T95" s="84">
        <f t="shared" si="73"/>
        <v>191751.76033090992</v>
      </c>
      <c r="U95" s="52">
        <f t="shared" si="83"/>
        <v>232762</v>
      </c>
      <c r="V95" s="13"/>
      <c r="W95" s="76">
        <v>149226</v>
      </c>
      <c r="X95" s="76">
        <v>75199.67</v>
      </c>
      <c r="Y95" s="10"/>
      <c r="Z95" s="54">
        <v>149226</v>
      </c>
      <c r="AA95" s="55">
        <v>75199.67</v>
      </c>
      <c r="AB95" s="56">
        <f t="shared" si="74"/>
        <v>232762</v>
      </c>
      <c r="AC95" s="57">
        <f t="shared" si="75"/>
        <v>156837</v>
      </c>
      <c r="AD95" s="58">
        <f t="shared" si="76"/>
        <v>209245</v>
      </c>
      <c r="AE95" s="59">
        <f t="shared" si="77"/>
        <v>191751.76033090992</v>
      </c>
      <c r="AF95" s="60">
        <f t="shared" si="78"/>
        <v>148750</v>
      </c>
      <c r="AG95" s="61">
        <f t="shared" si="79"/>
        <v>138569.22</v>
      </c>
      <c r="AH95" s="62">
        <f t="shared" si="80"/>
        <v>0.6</v>
      </c>
      <c r="AI95" s="63" t="str">
        <f t="shared" si="81"/>
        <v xml:space="preserve">PROMEDIO  </v>
      </c>
    </row>
    <row r="96" spans="2:37" ht="24" customHeight="1">
      <c r="B96" s="337"/>
      <c r="C96" s="338"/>
      <c r="D96" s="338"/>
      <c r="E96" s="39">
        <v>64</v>
      </c>
      <c r="F96" s="43" t="s">
        <v>175</v>
      </c>
      <c r="G96" s="10"/>
      <c r="H96" s="10"/>
      <c r="I96" s="10"/>
      <c r="J96" s="44">
        <v>64</v>
      </c>
      <c r="K96" s="45" t="s">
        <v>176</v>
      </c>
      <c r="L96" s="46" t="s">
        <v>175</v>
      </c>
      <c r="M96" s="47">
        <v>33320</v>
      </c>
      <c r="N96" s="48">
        <v>28000</v>
      </c>
      <c r="O96" s="49">
        <f t="shared" si="69"/>
        <v>5320</v>
      </c>
      <c r="P96" s="92">
        <f t="shared" si="70"/>
        <v>33320</v>
      </c>
      <c r="Q96" s="47">
        <v>23562</v>
      </c>
      <c r="R96" s="47">
        <f t="shared" si="71"/>
        <v>35582.656000000003</v>
      </c>
      <c r="S96" s="84">
        <f t="shared" si="72"/>
        <v>30822</v>
      </c>
      <c r="T96" s="53">
        <f t="shared" si="73"/>
        <v>29833.883989563528</v>
      </c>
      <c r="U96" s="52">
        <f t="shared" ref="U96:U97" si="84">ROUND(T96,0)</f>
        <v>29834</v>
      </c>
      <c r="V96" s="13"/>
      <c r="W96" s="13"/>
      <c r="X96" s="13"/>
      <c r="Y96" s="10"/>
      <c r="Z96" s="54">
        <v>33856</v>
      </c>
      <c r="AA96" s="55">
        <v>17070.55</v>
      </c>
      <c r="AB96" s="56">
        <f t="shared" si="74"/>
        <v>30822</v>
      </c>
      <c r="AC96" s="57">
        <f t="shared" si="75"/>
        <v>33320</v>
      </c>
      <c r="AD96" s="58">
        <f t="shared" si="76"/>
        <v>30343</v>
      </c>
      <c r="AE96" s="59">
        <f t="shared" si="77"/>
        <v>29833.883989563528</v>
      </c>
      <c r="AF96" s="60">
        <f t="shared" si="78"/>
        <v>23562</v>
      </c>
      <c r="AG96" s="61">
        <f t="shared" si="79"/>
        <v>6387.94</v>
      </c>
      <c r="AH96" s="62">
        <f t="shared" si="80"/>
        <v>0.21</v>
      </c>
      <c r="AI96" s="63" t="str">
        <f t="shared" si="81"/>
        <v>MEDIA ARMONICA</v>
      </c>
    </row>
    <row r="97" spans="2:37" ht="25.5" customHeight="1">
      <c r="B97" s="337"/>
      <c r="C97" s="338"/>
      <c r="D97" s="338"/>
      <c r="E97" s="39">
        <v>65</v>
      </c>
      <c r="F97" s="43" t="s">
        <v>177</v>
      </c>
      <c r="G97" s="10"/>
      <c r="H97" s="10"/>
      <c r="I97" s="10"/>
      <c r="J97" s="44">
        <v>65</v>
      </c>
      <c r="K97" s="45" t="s">
        <v>178</v>
      </c>
      <c r="L97" s="46" t="s">
        <v>177</v>
      </c>
      <c r="M97" s="47">
        <v>33320</v>
      </c>
      <c r="N97" s="48">
        <v>28000</v>
      </c>
      <c r="O97" s="49">
        <f t="shared" si="69"/>
        <v>5320</v>
      </c>
      <c r="P97" s="92">
        <f t="shared" si="70"/>
        <v>33320</v>
      </c>
      <c r="Q97" s="47">
        <v>35146.65</v>
      </c>
      <c r="R97" s="47">
        <f t="shared" si="71"/>
        <v>36082.932000000001</v>
      </c>
      <c r="S97" s="84">
        <f t="shared" si="72"/>
        <v>34850</v>
      </c>
      <c r="T97" s="53">
        <f t="shared" si="73"/>
        <v>34811.607184554101</v>
      </c>
      <c r="U97" s="52">
        <f t="shared" si="84"/>
        <v>34812</v>
      </c>
      <c r="V97" s="13"/>
      <c r="W97" s="13"/>
      <c r="X97" s="13"/>
      <c r="Y97" s="10"/>
      <c r="Z97" s="54">
        <v>34332</v>
      </c>
      <c r="AA97" s="55">
        <v>17477.53</v>
      </c>
      <c r="AB97" s="56">
        <f t="shared" si="74"/>
        <v>34850</v>
      </c>
      <c r="AC97" s="57">
        <f t="shared" si="75"/>
        <v>35147</v>
      </c>
      <c r="AD97" s="58">
        <f t="shared" si="76"/>
        <v>34831</v>
      </c>
      <c r="AE97" s="59">
        <f t="shared" si="77"/>
        <v>34811.607184554101</v>
      </c>
      <c r="AF97" s="60">
        <f t="shared" si="78"/>
        <v>33320</v>
      </c>
      <c r="AG97" s="61">
        <f t="shared" si="79"/>
        <v>1405.17</v>
      </c>
      <c r="AH97" s="62">
        <f t="shared" si="80"/>
        <v>0.04</v>
      </c>
      <c r="AI97" s="63" t="str">
        <f t="shared" si="81"/>
        <v>MEDIA ARMONICA</v>
      </c>
    </row>
    <row r="98" spans="2:37" ht="22.5" customHeight="1">
      <c r="B98" s="337"/>
      <c r="C98" s="338"/>
      <c r="D98" s="338"/>
      <c r="E98" s="39">
        <v>66</v>
      </c>
      <c r="F98" s="43" t="s">
        <v>179</v>
      </c>
      <c r="G98" s="10"/>
      <c r="H98" s="10"/>
      <c r="I98" s="10"/>
      <c r="J98" s="44">
        <v>66</v>
      </c>
      <c r="K98" s="45" t="s">
        <v>180</v>
      </c>
      <c r="L98" s="46" t="s">
        <v>179</v>
      </c>
      <c r="M98" s="47">
        <v>33320</v>
      </c>
      <c r="N98" s="48">
        <v>28000</v>
      </c>
      <c r="O98" s="49">
        <f t="shared" si="69"/>
        <v>5320</v>
      </c>
      <c r="P98" s="92">
        <f t="shared" si="70"/>
        <v>33320</v>
      </c>
      <c r="Q98" s="47">
        <v>23562</v>
      </c>
      <c r="R98" s="47">
        <f t="shared" si="71"/>
        <v>36645.216999999997</v>
      </c>
      <c r="S98" s="84">
        <f t="shared" si="72"/>
        <v>31176</v>
      </c>
      <c r="T98" s="53">
        <f>AE98</f>
        <v>30077.625954470233</v>
      </c>
      <c r="U98" s="52">
        <f>ROUND(T98,0)</f>
        <v>30078</v>
      </c>
      <c r="V98" s="13"/>
      <c r="W98" s="13"/>
      <c r="X98" s="13"/>
      <c r="Y98" s="10"/>
      <c r="Z98" s="54">
        <v>34867</v>
      </c>
      <c r="AA98" s="55">
        <v>17717.91</v>
      </c>
      <c r="AB98" s="56">
        <f t="shared" si="74"/>
        <v>31176</v>
      </c>
      <c r="AC98" s="57">
        <f t="shared" si="75"/>
        <v>33320</v>
      </c>
      <c r="AD98" s="58">
        <f t="shared" si="76"/>
        <v>30642</v>
      </c>
      <c r="AE98" s="59">
        <f t="shared" si="77"/>
        <v>30077.625954470233</v>
      </c>
      <c r="AF98" s="60">
        <f t="shared" si="78"/>
        <v>23562</v>
      </c>
      <c r="AG98" s="61">
        <f t="shared" si="79"/>
        <v>6800.08</v>
      </c>
      <c r="AH98" s="62">
        <f t="shared" si="80"/>
        <v>0.22</v>
      </c>
      <c r="AI98" s="63" t="str">
        <f t="shared" si="81"/>
        <v>MEDIA ARMONICA</v>
      </c>
    </row>
    <row r="99" spans="2:37" ht="19.5" customHeight="1">
      <c r="B99" s="337"/>
      <c r="C99" s="338"/>
      <c r="D99" s="338"/>
      <c r="E99" s="39">
        <v>67</v>
      </c>
      <c r="F99" s="97" t="s">
        <v>183</v>
      </c>
      <c r="G99" s="10"/>
      <c r="H99" s="10"/>
      <c r="I99" s="10"/>
      <c r="J99" s="44">
        <v>68</v>
      </c>
      <c r="K99" s="45" t="s">
        <v>184</v>
      </c>
      <c r="L99" s="46" t="s">
        <v>183</v>
      </c>
      <c r="M99" s="73">
        <v>3808000</v>
      </c>
      <c r="N99" s="48">
        <v>4500000</v>
      </c>
      <c r="O99" s="49">
        <f t="shared" si="69"/>
        <v>855000</v>
      </c>
      <c r="P99" s="98">
        <f t="shared" si="70"/>
        <v>5355000</v>
      </c>
      <c r="Q99" s="99">
        <v>9282000</v>
      </c>
      <c r="R99" s="47">
        <f t="shared" si="71"/>
        <v>2962884.61</v>
      </c>
      <c r="S99" s="53">
        <f t="shared" si="72"/>
        <v>5866628</v>
      </c>
      <c r="T99" s="84">
        <f t="shared" si="73"/>
        <v>4746942.923791307</v>
      </c>
      <c r="U99" s="52">
        <f>ROUND(S99,0)</f>
        <v>5866628</v>
      </c>
      <c r="V99" s="13" t="s">
        <v>185</v>
      </c>
      <c r="W99" s="76">
        <v>2819110</v>
      </c>
      <c r="X99" s="76">
        <v>1423649.36</v>
      </c>
      <c r="Y99" s="10"/>
      <c r="Z99" s="54">
        <v>2819110</v>
      </c>
      <c r="AA99" s="55">
        <v>1423649.36</v>
      </c>
      <c r="AB99" s="56">
        <f t="shared" si="74"/>
        <v>5866628</v>
      </c>
      <c r="AC99" s="57">
        <f t="shared" si="75"/>
        <v>5355000</v>
      </c>
      <c r="AD99" s="58">
        <f t="shared" si="76"/>
        <v>5280867</v>
      </c>
      <c r="AE99" s="59">
        <f>HARMEAN(P99,Q99,R99)</f>
        <v>4746942.923791307</v>
      </c>
      <c r="AF99" s="60">
        <f t="shared" si="78"/>
        <v>2962885</v>
      </c>
      <c r="AG99" s="61">
        <f t="shared" si="79"/>
        <v>3190474.48</v>
      </c>
      <c r="AH99" s="62">
        <f t="shared" si="80"/>
        <v>0.54</v>
      </c>
      <c r="AI99" s="63" t="str">
        <f t="shared" si="81"/>
        <v xml:space="preserve">PROMEDIO  </v>
      </c>
      <c r="AJ99" t="s">
        <v>186</v>
      </c>
      <c r="AK99" s="94"/>
    </row>
    <row r="100" spans="2:37" ht="16.5" customHeight="1">
      <c r="B100" s="337"/>
      <c r="C100" s="338"/>
      <c r="D100" s="338"/>
      <c r="E100" s="39">
        <v>68</v>
      </c>
      <c r="F100" s="97" t="s">
        <v>187</v>
      </c>
      <c r="G100" s="10"/>
      <c r="H100" s="10"/>
      <c r="I100" s="10"/>
      <c r="J100" s="44">
        <v>69</v>
      </c>
      <c r="K100" s="45" t="s">
        <v>188</v>
      </c>
      <c r="L100" s="46" t="s">
        <v>187</v>
      </c>
      <c r="M100" s="73">
        <v>3808000</v>
      </c>
      <c r="N100" s="48">
        <v>4500000</v>
      </c>
      <c r="O100" s="49">
        <f t="shared" si="69"/>
        <v>855000</v>
      </c>
      <c r="P100" s="98">
        <f t="shared" si="70"/>
        <v>5355000</v>
      </c>
      <c r="Q100" s="99">
        <v>9282000</v>
      </c>
      <c r="R100" s="47">
        <f t="shared" si="71"/>
        <v>2962884.61</v>
      </c>
      <c r="S100" s="53">
        <f t="shared" si="72"/>
        <v>5866628</v>
      </c>
      <c r="T100" s="84">
        <f t="shared" si="73"/>
        <v>4746942.923791307</v>
      </c>
      <c r="U100" s="52">
        <f t="shared" ref="U100" si="85">ROUND(S100,0)</f>
        <v>5866628</v>
      </c>
      <c r="V100" s="13" t="s">
        <v>185</v>
      </c>
      <c r="W100" s="76">
        <v>2819110</v>
      </c>
      <c r="X100" s="76">
        <v>1424865.54</v>
      </c>
      <c r="Y100" s="10"/>
      <c r="Z100" s="54">
        <v>2819110</v>
      </c>
      <c r="AA100" s="55">
        <v>1424865.54</v>
      </c>
      <c r="AB100" s="56">
        <f t="shared" si="74"/>
        <v>5866628</v>
      </c>
      <c r="AC100" s="57">
        <f t="shared" si="75"/>
        <v>5355000</v>
      </c>
      <c r="AD100" s="58">
        <f t="shared" si="76"/>
        <v>5280867</v>
      </c>
      <c r="AE100" s="59">
        <f t="shared" si="77"/>
        <v>4746942.923791307</v>
      </c>
      <c r="AF100" s="60">
        <f t="shared" si="78"/>
        <v>2962885</v>
      </c>
      <c r="AG100" s="61">
        <f t="shared" si="79"/>
        <v>3190474.48</v>
      </c>
      <c r="AH100" s="62">
        <f t="shared" si="80"/>
        <v>0.54</v>
      </c>
      <c r="AI100" s="63" t="str">
        <f t="shared" si="81"/>
        <v xml:space="preserve">PROMEDIO  </v>
      </c>
      <c r="AJ100" t="s">
        <v>186</v>
      </c>
    </row>
    <row r="101" spans="2:37" ht="25.5" customHeight="1">
      <c r="B101" s="337"/>
      <c r="C101" s="338"/>
      <c r="D101" s="338"/>
      <c r="E101" s="39">
        <v>69</v>
      </c>
      <c r="F101" s="97" t="s">
        <v>189</v>
      </c>
      <c r="G101" s="10"/>
      <c r="H101" s="10"/>
      <c r="I101" s="10"/>
      <c r="J101" s="44">
        <v>70</v>
      </c>
      <c r="K101" s="45" t="s">
        <v>190</v>
      </c>
      <c r="L101" s="46" t="s">
        <v>189</v>
      </c>
      <c r="M101" s="73">
        <v>3808000</v>
      </c>
      <c r="N101" s="48">
        <v>4500000</v>
      </c>
      <c r="O101" s="49">
        <f t="shared" si="69"/>
        <v>855000</v>
      </c>
      <c r="P101" s="98">
        <f t="shared" si="70"/>
        <v>5355000</v>
      </c>
      <c r="Q101" s="99">
        <v>7425600</v>
      </c>
      <c r="R101" s="47">
        <f t="shared" si="71"/>
        <v>2962884.61</v>
      </c>
      <c r="S101" s="84">
        <f t="shared" si="72"/>
        <v>5247828</v>
      </c>
      <c r="T101" s="53">
        <f t="shared" si="73"/>
        <v>4552907.9271365441</v>
      </c>
      <c r="U101" s="52">
        <f t="shared" ref="U101:U102" si="86">ROUND(T101,0)</f>
        <v>4552908</v>
      </c>
      <c r="V101" s="13" t="s">
        <v>185</v>
      </c>
      <c r="W101" s="76">
        <v>2819110</v>
      </c>
      <c r="X101" s="76">
        <v>1429720.74</v>
      </c>
      <c r="Y101" s="10"/>
      <c r="Z101" s="54">
        <v>2819110</v>
      </c>
      <c r="AA101" s="55">
        <v>1429720.74</v>
      </c>
      <c r="AB101" s="56">
        <f t="shared" si="74"/>
        <v>5247828</v>
      </c>
      <c r="AC101" s="57">
        <f t="shared" si="75"/>
        <v>5355000</v>
      </c>
      <c r="AD101" s="58">
        <f t="shared" si="76"/>
        <v>4902323</v>
      </c>
      <c r="AE101" s="59">
        <f t="shared" si="77"/>
        <v>4552907.9271365441</v>
      </c>
      <c r="AF101" s="60">
        <f t="shared" si="78"/>
        <v>2962885</v>
      </c>
      <c r="AG101" s="61">
        <f t="shared" si="79"/>
        <v>2233287.15</v>
      </c>
      <c r="AH101" s="62">
        <f t="shared" si="80"/>
        <v>0.43</v>
      </c>
      <c r="AI101" s="63" t="str">
        <f t="shared" si="81"/>
        <v>MEDIA ARMONICA</v>
      </c>
      <c r="AJ101" t="s">
        <v>186</v>
      </c>
    </row>
    <row r="102" spans="2:37" ht="24" customHeight="1">
      <c r="B102" s="337"/>
      <c r="C102" s="338"/>
      <c r="D102" s="338"/>
      <c r="E102" s="39">
        <v>70</v>
      </c>
      <c r="F102" s="97" t="s">
        <v>191</v>
      </c>
      <c r="G102" s="10"/>
      <c r="H102" s="10"/>
      <c r="I102" s="10"/>
      <c r="J102" s="44">
        <v>71</v>
      </c>
      <c r="K102" s="45" t="s">
        <v>192</v>
      </c>
      <c r="L102" s="46" t="s">
        <v>191</v>
      </c>
      <c r="M102" s="73">
        <v>3808000</v>
      </c>
      <c r="N102" s="48">
        <v>4500000</v>
      </c>
      <c r="O102" s="49">
        <f t="shared" si="69"/>
        <v>855000</v>
      </c>
      <c r="P102" s="98">
        <f t="shared" si="70"/>
        <v>5355000</v>
      </c>
      <c r="Q102" s="99">
        <v>7425600</v>
      </c>
      <c r="R102" s="47">
        <f t="shared" si="71"/>
        <v>2962884.61</v>
      </c>
      <c r="S102" s="84">
        <f t="shared" si="72"/>
        <v>5247828</v>
      </c>
      <c r="T102" s="53">
        <f t="shared" si="73"/>
        <v>4552907.9271365441</v>
      </c>
      <c r="U102" s="52">
        <f t="shared" si="86"/>
        <v>4552908</v>
      </c>
      <c r="V102" s="13" t="s">
        <v>185</v>
      </c>
      <c r="W102" s="76">
        <v>2819110</v>
      </c>
      <c r="X102" s="76">
        <v>1437986.48</v>
      </c>
      <c r="Y102" s="10"/>
      <c r="Z102" s="54">
        <v>2819110</v>
      </c>
      <c r="AA102" s="55">
        <v>1437986.48</v>
      </c>
      <c r="AB102" s="56">
        <f t="shared" si="74"/>
        <v>5247828</v>
      </c>
      <c r="AC102" s="57">
        <f t="shared" si="75"/>
        <v>5355000</v>
      </c>
      <c r="AD102" s="58">
        <f t="shared" si="76"/>
        <v>4902323</v>
      </c>
      <c r="AE102" s="59">
        <f t="shared" si="77"/>
        <v>4552907.9271365441</v>
      </c>
      <c r="AF102" s="60">
        <f t="shared" si="78"/>
        <v>2962885</v>
      </c>
      <c r="AG102" s="61">
        <f t="shared" si="79"/>
        <v>2233287.15</v>
      </c>
      <c r="AH102" s="62">
        <f t="shared" si="80"/>
        <v>0.43</v>
      </c>
      <c r="AI102" s="63" t="str">
        <f t="shared" si="81"/>
        <v>MEDIA ARMONICA</v>
      </c>
      <c r="AJ102" t="s">
        <v>186</v>
      </c>
    </row>
    <row r="103" spans="2:37" ht="18" customHeight="1">
      <c r="B103" s="337"/>
      <c r="C103" s="338"/>
      <c r="D103" s="338"/>
      <c r="E103" s="39">
        <v>71</v>
      </c>
      <c r="F103" s="97" t="s">
        <v>193</v>
      </c>
      <c r="G103" s="10"/>
      <c r="H103" s="10"/>
      <c r="I103" s="10"/>
      <c r="J103" s="44">
        <v>72</v>
      </c>
      <c r="K103" s="45" t="s">
        <v>194</v>
      </c>
      <c r="L103" s="46" t="s">
        <v>193</v>
      </c>
      <c r="M103" s="73">
        <v>3808000</v>
      </c>
      <c r="N103" s="48">
        <v>4500000</v>
      </c>
      <c r="O103" s="49">
        <f t="shared" si="69"/>
        <v>855000</v>
      </c>
      <c r="P103" s="98">
        <f t="shared" si="70"/>
        <v>5355000</v>
      </c>
      <c r="Q103" s="99">
        <v>7425600</v>
      </c>
      <c r="R103" s="99">
        <f t="shared" si="71"/>
        <v>156086.11199999999</v>
      </c>
      <c r="S103" s="53">
        <f t="shared" si="72"/>
        <v>4312229</v>
      </c>
      <c r="T103" s="84">
        <f t="shared" si="73"/>
        <v>445889.09098711592</v>
      </c>
      <c r="U103" s="52">
        <f t="shared" ref="U103:U106" si="87">ROUND(S103,0)</f>
        <v>4312229</v>
      </c>
      <c r="V103" s="13" t="s">
        <v>185</v>
      </c>
      <c r="W103" s="76"/>
      <c r="X103" s="76"/>
      <c r="Y103" s="10"/>
      <c r="Z103" s="54">
        <v>148512</v>
      </c>
      <c r="AA103" s="55">
        <v>74622.52</v>
      </c>
      <c r="AB103" s="56">
        <f t="shared" si="74"/>
        <v>4312229</v>
      </c>
      <c r="AC103" s="57">
        <f t="shared" si="75"/>
        <v>5355000</v>
      </c>
      <c r="AD103" s="58">
        <f t="shared" si="76"/>
        <v>1837744</v>
      </c>
      <c r="AE103" s="59">
        <f t="shared" si="77"/>
        <v>445889.09098711592</v>
      </c>
      <c r="AF103" s="60">
        <f t="shared" si="78"/>
        <v>156086</v>
      </c>
      <c r="AG103" s="61">
        <f t="shared" si="79"/>
        <v>3745261.94</v>
      </c>
      <c r="AH103" s="62">
        <f t="shared" si="80"/>
        <v>0.87</v>
      </c>
      <c r="AI103" s="63" t="str">
        <f t="shared" si="81"/>
        <v xml:space="preserve">PROMEDIO  </v>
      </c>
      <c r="AJ103" t="s">
        <v>186</v>
      </c>
    </row>
    <row r="104" spans="2:37" ht="18" customHeight="1">
      <c r="B104" s="337"/>
      <c r="C104" s="338"/>
      <c r="D104" s="338"/>
      <c r="E104" s="39">
        <v>72</v>
      </c>
      <c r="F104" s="97" t="s">
        <v>195</v>
      </c>
      <c r="G104" s="10"/>
      <c r="H104" s="10"/>
      <c r="I104" s="10"/>
      <c r="J104" s="44">
        <v>73</v>
      </c>
      <c r="K104" s="45" t="s">
        <v>196</v>
      </c>
      <c r="L104" s="46" t="s">
        <v>195</v>
      </c>
      <c r="M104" s="73">
        <v>618800</v>
      </c>
      <c r="N104" s="48">
        <v>2420000</v>
      </c>
      <c r="O104" s="49">
        <f t="shared" si="69"/>
        <v>459800</v>
      </c>
      <c r="P104" s="98">
        <f t="shared" si="70"/>
        <v>2879800</v>
      </c>
      <c r="Q104" s="99">
        <v>145102.65</v>
      </c>
      <c r="R104" s="99">
        <f t="shared" si="71"/>
        <v>962155.81700000004</v>
      </c>
      <c r="S104" s="53">
        <f t="shared" si="72"/>
        <v>1329019</v>
      </c>
      <c r="T104" s="84">
        <f t="shared" si="73"/>
        <v>362395.34940088709</v>
      </c>
      <c r="U104" s="52">
        <f t="shared" si="87"/>
        <v>1329019</v>
      </c>
      <c r="V104" s="13" t="s">
        <v>185</v>
      </c>
      <c r="W104" s="76">
        <v>2819110</v>
      </c>
      <c r="X104" s="76">
        <v>74622.52</v>
      </c>
      <c r="Y104" s="10"/>
      <c r="Z104" s="54">
        <v>915467</v>
      </c>
      <c r="AA104" s="55">
        <v>466084.92</v>
      </c>
      <c r="AB104" s="56">
        <f t="shared" si="74"/>
        <v>1329019</v>
      </c>
      <c r="AC104" s="57">
        <f t="shared" si="75"/>
        <v>962156</v>
      </c>
      <c r="AD104" s="58">
        <f t="shared" si="76"/>
        <v>738065</v>
      </c>
      <c r="AE104" s="59">
        <f t="shared" si="77"/>
        <v>362395.34940088709</v>
      </c>
      <c r="AF104" s="60">
        <f t="shared" si="78"/>
        <v>145103</v>
      </c>
      <c r="AG104" s="61">
        <f t="shared" si="79"/>
        <v>1403774.95</v>
      </c>
      <c r="AH104" s="62">
        <f t="shared" si="80"/>
        <v>1.06</v>
      </c>
      <c r="AI104" s="63" t="str">
        <f t="shared" si="81"/>
        <v xml:space="preserve">PROMEDIO  </v>
      </c>
      <c r="AJ104" t="s">
        <v>186</v>
      </c>
    </row>
    <row r="105" spans="2:37" ht="23.25" customHeight="1">
      <c r="B105" s="337"/>
      <c r="C105" s="338"/>
      <c r="D105" s="338"/>
      <c r="E105" s="39">
        <v>73</v>
      </c>
      <c r="F105" s="97" t="s">
        <v>197</v>
      </c>
      <c r="G105" s="10"/>
      <c r="H105" s="10"/>
      <c r="I105" s="10"/>
      <c r="J105" s="44">
        <v>74</v>
      </c>
      <c r="K105" s="45" t="s">
        <v>198</v>
      </c>
      <c r="L105" s="46" t="s">
        <v>197</v>
      </c>
      <c r="M105" s="73">
        <v>927010</v>
      </c>
      <c r="N105" s="48">
        <v>1232000</v>
      </c>
      <c r="O105" s="49">
        <f t="shared" si="69"/>
        <v>234080</v>
      </c>
      <c r="P105" s="98">
        <f t="shared" si="70"/>
        <v>1466080</v>
      </c>
      <c r="Q105" s="99">
        <v>417690</v>
      </c>
      <c r="R105" s="73"/>
      <c r="S105" s="53">
        <f>AB105</f>
        <v>941885</v>
      </c>
      <c r="T105" s="84">
        <f>AE105</f>
        <v>650150.44851547689</v>
      </c>
      <c r="U105" s="52">
        <f t="shared" si="87"/>
        <v>941885</v>
      </c>
      <c r="V105" s="13" t="s">
        <v>185</v>
      </c>
      <c r="W105" s="76">
        <v>915467</v>
      </c>
      <c r="X105" s="76">
        <v>466084.92</v>
      </c>
      <c r="Y105" s="10"/>
      <c r="Z105" s="69"/>
      <c r="AA105" s="10"/>
      <c r="AB105" s="56">
        <f>+ROUND(AVERAGE(P105,Q105),0)</f>
        <v>941885</v>
      </c>
      <c r="AC105" s="57">
        <f>+ROUND(MEDIAN(P105,Q105),0)</f>
        <v>941885</v>
      </c>
      <c r="AD105" s="58">
        <f>+ROUND(GEOMEAN(P105,Q105),0)</f>
        <v>782539</v>
      </c>
      <c r="AE105" s="59">
        <f>HARMEAN(P105,Q105)</f>
        <v>650150.44851547689</v>
      </c>
      <c r="AF105" s="60">
        <f>+ROUND(MIN(P105,Q105),0)</f>
        <v>417690</v>
      </c>
      <c r="AG105" s="61">
        <f>+ROUND(_xlfn.STDEV.S(P105,Q105),2)</f>
        <v>741323.68</v>
      </c>
      <c r="AH105" s="62">
        <f>+ROUND(AG105/AB105,2)</f>
        <v>0.79</v>
      </c>
      <c r="AI105" s="78" t="str">
        <f t="shared" si="81"/>
        <v xml:space="preserve">PROMEDIO  </v>
      </c>
      <c r="AJ105" t="s">
        <v>186</v>
      </c>
    </row>
    <row r="106" spans="2:37" ht="21.75" customHeight="1">
      <c r="B106" s="337"/>
      <c r="C106" s="338"/>
      <c r="D106" s="338"/>
      <c r="E106" s="39">
        <v>74</v>
      </c>
      <c r="F106" s="97" t="s">
        <v>199</v>
      </c>
      <c r="G106" s="10"/>
      <c r="H106" s="10"/>
      <c r="I106" s="10"/>
      <c r="J106" s="44">
        <v>75</v>
      </c>
      <c r="K106" s="45" t="s">
        <v>200</v>
      </c>
      <c r="L106" s="46" t="s">
        <v>199</v>
      </c>
      <c r="M106" s="73">
        <v>3332000</v>
      </c>
      <c r="N106" s="48">
        <v>145000</v>
      </c>
      <c r="O106" s="49">
        <f t="shared" si="69"/>
        <v>27550</v>
      </c>
      <c r="P106" s="98">
        <f t="shared" si="70"/>
        <v>172550</v>
      </c>
      <c r="Q106" s="99">
        <v>1624350</v>
      </c>
      <c r="R106" s="47">
        <f t="shared" si="71"/>
        <v>2146184.04</v>
      </c>
      <c r="S106" s="53">
        <f t="shared" si="72"/>
        <v>1314361</v>
      </c>
      <c r="T106" s="84">
        <f t="shared" si="73"/>
        <v>436237.00071719009</v>
      </c>
      <c r="U106" s="100">
        <f t="shared" si="87"/>
        <v>1314361</v>
      </c>
      <c r="V106" s="13" t="s">
        <v>185</v>
      </c>
      <c r="W106" s="76">
        <v>2042040</v>
      </c>
      <c r="X106" s="76">
        <v>1040257.54</v>
      </c>
      <c r="Y106" s="10"/>
      <c r="Z106" s="54">
        <v>2042040</v>
      </c>
      <c r="AA106" s="55">
        <v>1040257.54</v>
      </c>
      <c r="AB106" s="56">
        <f>+ROUND(AVERAGE(P106,Q106,R106),0)</f>
        <v>1314361</v>
      </c>
      <c r="AC106" s="57">
        <f t="shared" ref="AC106:AC107" si="88">+ROUND(MEDIAN(P106,Q106,R106),0)</f>
        <v>1624350</v>
      </c>
      <c r="AD106" s="58">
        <f t="shared" ref="AD106:AD107" si="89">+ROUND(GEOMEAN(P106,Q106,R106),0)</f>
        <v>844152</v>
      </c>
      <c r="AE106" s="59">
        <f t="shared" ref="AE106:AE107" si="90">HARMEAN(P106,Q106,R106)</f>
        <v>436237.00071719009</v>
      </c>
      <c r="AF106" s="60">
        <f t="shared" ref="AF106:AF107" si="91">+ROUND(MIN(P106,Q106,R106),0)</f>
        <v>172550</v>
      </c>
      <c r="AG106" s="61">
        <f t="shared" ref="AG106:AG107" si="92">+ROUND(_xlfn.STDEV.S(P106,Q106,R106),2)</f>
        <v>1022681.55</v>
      </c>
      <c r="AH106" s="62">
        <f t="shared" ref="AH106:AH118" si="93">+ROUND(AG106/AB106,2)</f>
        <v>0.78</v>
      </c>
      <c r="AI106" s="63" t="str">
        <f t="shared" si="81"/>
        <v xml:space="preserve">PROMEDIO  </v>
      </c>
      <c r="AJ106" t="s">
        <v>186</v>
      </c>
    </row>
    <row r="107" spans="2:37" ht="18" customHeight="1">
      <c r="B107" s="337"/>
      <c r="C107" s="338"/>
      <c r="D107" s="338"/>
      <c r="E107" s="39">
        <v>75</v>
      </c>
      <c r="F107" s="43" t="s">
        <v>201</v>
      </c>
      <c r="G107" s="10"/>
      <c r="H107" s="10"/>
      <c r="I107" s="10"/>
      <c r="J107" s="44">
        <v>76</v>
      </c>
      <c r="K107" s="45" t="s">
        <v>202</v>
      </c>
      <c r="L107" s="46" t="s">
        <v>201</v>
      </c>
      <c r="M107" s="101" t="s">
        <v>203</v>
      </c>
      <c r="N107" s="48">
        <v>320000</v>
      </c>
      <c r="O107" s="49">
        <f t="shared" si="69"/>
        <v>60800</v>
      </c>
      <c r="P107" s="92">
        <f t="shared" si="70"/>
        <v>380800</v>
      </c>
      <c r="Q107" s="47">
        <v>498907.5</v>
      </c>
      <c r="R107" s="47">
        <f>(Z107*5.1%)+Z107</f>
        <v>195107.64</v>
      </c>
      <c r="S107" s="84">
        <f t="shared" si="72"/>
        <v>358272</v>
      </c>
      <c r="T107" s="53">
        <f t="shared" si="73"/>
        <v>307509.19274193636</v>
      </c>
      <c r="U107" s="52">
        <f>ROUND(T107,0)</f>
        <v>307509</v>
      </c>
      <c r="V107" s="13" t="s">
        <v>204</v>
      </c>
      <c r="W107" s="76">
        <v>185640</v>
      </c>
      <c r="X107" s="76">
        <v>93868.39</v>
      </c>
      <c r="Y107" s="10"/>
      <c r="Z107" s="54">
        <v>185640</v>
      </c>
      <c r="AA107" s="55">
        <v>93868.39</v>
      </c>
      <c r="AB107" s="56">
        <f t="shared" ref="AB107" si="94">+ROUND(AVERAGE(P107,Q107,R107),0)</f>
        <v>358272</v>
      </c>
      <c r="AC107" s="57">
        <f t="shared" si="88"/>
        <v>380800</v>
      </c>
      <c r="AD107" s="58">
        <f t="shared" si="89"/>
        <v>333424</v>
      </c>
      <c r="AE107" s="59">
        <f t="shared" si="90"/>
        <v>307509.19274193636</v>
      </c>
      <c r="AF107" s="60">
        <f t="shared" si="91"/>
        <v>195108</v>
      </c>
      <c r="AG107" s="61">
        <f t="shared" si="92"/>
        <v>153147.74</v>
      </c>
      <c r="AH107" s="62">
        <f t="shared" si="93"/>
        <v>0.43</v>
      </c>
      <c r="AI107" s="63" t="str">
        <f t="shared" si="81"/>
        <v>MEDIA ARMONICA</v>
      </c>
      <c r="AJ107" s="102"/>
    </row>
    <row r="108" spans="2:37" ht="15" customHeight="1">
      <c r="B108" s="337"/>
      <c r="C108" s="338"/>
      <c r="D108" s="338"/>
      <c r="E108" s="39">
        <v>76</v>
      </c>
      <c r="F108" s="43" t="s">
        <v>205</v>
      </c>
      <c r="G108" s="10"/>
      <c r="H108" s="10"/>
      <c r="I108" s="10"/>
      <c r="J108" s="44">
        <v>77</v>
      </c>
      <c r="K108" s="45" t="s">
        <v>206</v>
      </c>
      <c r="L108" s="46" t="s">
        <v>205</v>
      </c>
      <c r="M108" s="73">
        <v>1526175</v>
      </c>
      <c r="N108" s="48">
        <v>600000</v>
      </c>
      <c r="O108" s="49">
        <f t="shared" si="69"/>
        <v>114000</v>
      </c>
      <c r="P108" s="98">
        <f t="shared" si="70"/>
        <v>714000</v>
      </c>
      <c r="Q108" s="95">
        <v>353430</v>
      </c>
      <c r="R108" s="95"/>
      <c r="S108" s="84">
        <f t="shared" si="72"/>
        <v>533715</v>
      </c>
      <c r="T108" s="53">
        <f t="shared" si="73"/>
        <v>472816.05351170566</v>
      </c>
      <c r="U108" s="52">
        <f>ROUND(T108,0)</f>
        <v>472816</v>
      </c>
      <c r="V108" s="13" t="s">
        <v>207</v>
      </c>
      <c r="W108" s="76">
        <v>559598</v>
      </c>
      <c r="X108" s="76">
        <v>280324.73</v>
      </c>
      <c r="Y108" s="10"/>
      <c r="Z108" s="69"/>
      <c r="AA108" s="10"/>
      <c r="AB108" s="56">
        <f>+ROUND(AVERAGE(P108,Q108),0)</f>
        <v>533715</v>
      </c>
      <c r="AC108" s="57">
        <f t="shared" ref="AC108:AC118" si="95">+ROUND(MEDIAN(P108,Q108),0)</f>
        <v>533715</v>
      </c>
      <c r="AD108" s="58">
        <f t="shared" ref="AD108:AD118" si="96">+ROUND(GEOMEAN(P108,Q108),0)</f>
        <v>502344</v>
      </c>
      <c r="AE108" s="59">
        <f t="shared" ref="AE108:AE118" si="97">HARMEAN(P108,Q108)</f>
        <v>472816.05351170566</v>
      </c>
      <c r="AF108" s="60">
        <f t="shared" ref="AF108:AF118" si="98">+ROUND(MIN(P108,Q108),0)</f>
        <v>353430</v>
      </c>
      <c r="AG108" s="61">
        <f t="shared" ref="AG108:AG118" si="99">+ROUND(_xlfn.STDEV.S(P108,Q108),2)</f>
        <v>254961.49</v>
      </c>
      <c r="AH108" s="62">
        <f t="shared" si="93"/>
        <v>0.48</v>
      </c>
      <c r="AI108" s="78" t="str">
        <f t="shared" si="81"/>
        <v>MEDIA ARMONICA</v>
      </c>
      <c r="AJ108" t="s">
        <v>207</v>
      </c>
    </row>
    <row r="109" spans="2:37" ht="18" customHeight="1">
      <c r="B109" s="337"/>
      <c r="C109" s="338"/>
      <c r="D109" s="338"/>
      <c r="E109" s="39">
        <v>77</v>
      </c>
      <c r="F109" s="43" t="s">
        <v>208</v>
      </c>
      <c r="G109" s="10"/>
      <c r="H109" s="10"/>
      <c r="I109" s="10"/>
      <c r="J109" s="44">
        <v>78</v>
      </c>
      <c r="K109" s="45" t="s">
        <v>209</v>
      </c>
      <c r="L109" s="46" t="s">
        <v>208</v>
      </c>
      <c r="M109" s="73">
        <v>214200</v>
      </c>
      <c r="N109" s="48">
        <v>120000</v>
      </c>
      <c r="O109" s="49">
        <f t="shared" si="69"/>
        <v>22800</v>
      </c>
      <c r="P109" s="92">
        <f t="shared" si="70"/>
        <v>142800</v>
      </c>
      <c r="Q109" s="73">
        <v>92820</v>
      </c>
      <c r="R109" s="73"/>
      <c r="S109" s="84">
        <f t="shared" si="72"/>
        <v>117810</v>
      </c>
      <c r="T109" s="53">
        <f t="shared" si="73"/>
        <v>112509.09090909091</v>
      </c>
      <c r="U109" s="52">
        <f t="shared" ref="U109:U112" si="100">ROUND(T109,0)</f>
        <v>112509</v>
      </c>
      <c r="V109" s="13"/>
      <c r="W109" s="76">
        <v>149226</v>
      </c>
      <c r="X109" s="76">
        <v>75199.67</v>
      </c>
      <c r="Y109" s="10"/>
      <c r="Z109" s="69"/>
      <c r="AA109" s="10"/>
      <c r="AB109" s="56">
        <f t="shared" ref="AB109:AB118" si="101">+ROUND(AVERAGE(P109,Q109),0)</f>
        <v>117810</v>
      </c>
      <c r="AC109" s="57">
        <f t="shared" si="95"/>
        <v>117810</v>
      </c>
      <c r="AD109" s="58">
        <f t="shared" si="96"/>
        <v>115129</v>
      </c>
      <c r="AE109" s="59">
        <f t="shared" si="97"/>
        <v>112509.09090909091</v>
      </c>
      <c r="AF109" s="60">
        <f t="shared" si="98"/>
        <v>92820</v>
      </c>
      <c r="AG109" s="61">
        <f t="shared" si="99"/>
        <v>35341.199999999997</v>
      </c>
      <c r="AH109" s="62">
        <f t="shared" si="93"/>
        <v>0.3</v>
      </c>
      <c r="AI109" s="78" t="str">
        <f t="shared" si="81"/>
        <v>MEDIA ARMONICA</v>
      </c>
    </row>
    <row r="110" spans="2:37" ht="16.5" customHeight="1">
      <c r="B110" s="337"/>
      <c r="C110" s="338"/>
      <c r="D110" s="338"/>
      <c r="E110" s="39">
        <v>78</v>
      </c>
      <c r="F110" s="43" t="s">
        <v>210</v>
      </c>
      <c r="G110" s="10"/>
      <c r="H110" s="10"/>
      <c r="I110" s="10"/>
      <c r="J110" s="44">
        <v>79</v>
      </c>
      <c r="K110" s="45" t="s">
        <v>211</v>
      </c>
      <c r="L110" s="46" t="s">
        <v>210</v>
      </c>
      <c r="M110" s="47">
        <v>418285</v>
      </c>
      <c r="N110" s="48">
        <v>407000</v>
      </c>
      <c r="O110" s="49">
        <f t="shared" si="69"/>
        <v>77330</v>
      </c>
      <c r="P110" s="92">
        <f t="shared" si="70"/>
        <v>484330</v>
      </c>
      <c r="Q110" s="47">
        <v>250614</v>
      </c>
      <c r="R110" s="47"/>
      <c r="S110" s="84">
        <f t="shared" si="72"/>
        <v>367472</v>
      </c>
      <c r="T110" s="53">
        <f t="shared" si="73"/>
        <v>330310.55051813473</v>
      </c>
      <c r="U110" s="52">
        <f t="shared" si="100"/>
        <v>330311</v>
      </c>
      <c r="V110" s="13"/>
      <c r="W110" s="13"/>
      <c r="X110" s="13"/>
      <c r="Y110" s="10"/>
      <c r="Z110" s="69"/>
      <c r="AA110" s="10"/>
      <c r="AB110" s="56">
        <f t="shared" si="101"/>
        <v>367472</v>
      </c>
      <c r="AC110" s="57">
        <f t="shared" si="95"/>
        <v>367472</v>
      </c>
      <c r="AD110" s="58">
        <f t="shared" si="96"/>
        <v>348396</v>
      </c>
      <c r="AE110" s="59">
        <f t="shared" si="97"/>
        <v>330310.55051813473</v>
      </c>
      <c r="AF110" s="60">
        <f t="shared" si="98"/>
        <v>250614</v>
      </c>
      <c r="AG110" s="61">
        <f t="shared" si="99"/>
        <v>165262.17000000001</v>
      </c>
      <c r="AH110" s="62">
        <f t="shared" si="93"/>
        <v>0.45</v>
      </c>
      <c r="AI110" s="78" t="str">
        <f t="shared" si="81"/>
        <v>MEDIA ARMONICA</v>
      </c>
    </row>
    <row r="111" spans="2:37" ht="16.5" customHeight="1">
      <c r="B111" s="337"/>
      <c r="C111" s="338"/>
      <c r="D111" s="338"/>
      <c r="E111" s="39">
        <v>79</v>
      </c>
      <c r="F111" s="43" t="s">
        <v>212</v>
      </c>
      <c r="G111" s="10"/>
      <c r="H111" s="10"/>
      <c r="I111" s="10"/>
      <c r="J111" s="44">
        <v>80</v>
      </c>
      <c r="K111" s="45" t="s">
        <v>213</v>
      </c>
      <c r="L111" s="46" t="s">
        <v>212</v>
      </c>
      <c r="M111" s="47">
        <v>3332000</v>
      </c>
      <c r="N111" s="48">
        <v>2500000</v>
      </c>
      <c r="O111" s="49">
        <f t="shared" si="69"/>
        <v>475000</v>
      </c>
      <c r="P111" s="92">
        <f t="shared" si="70"/>
        <v>2975000</v>
      </c>
      <c r="Q111" s="47">
        <v>3155880</v>
      </c>
      <c r="R111" s="47"/>
      <c r="S111" s="84">
        <f t="shared" si="72"/>
        <v>3065440</v>
      </c>
      <c r="T111" s="53">
        <f t="shared" si="73"/>
        <v>3062771.739130435</v>
      </c>
      <c r="U111" s="52">
        <f t="shared" si="100"/>
        <v>3062772</v>
      </c>
      <c r="V111" s="13"/>
      <c r="W111" s="13"/>
      <c r="X111" s="13"/>
      <c r="Y111" s="10"/>
      <c r="Z111" s="69"/>
      <c r="AA111" s="10"/>
      <c r="AB111" s="56">
        <f t="shared" si="101"/>
        <v>3065440</v>
      </c>
      <c r="AC111" s="57">
        <f t="shared" si="95"/>
        <v>3065440</v>
      </c>
      <c r="AD111" s="58">
        <f t="shared" si="96"/>
        <v>3064106</v>
      </c>
      <c r="AE111" s="59">
        <f t="shared" si="97"/>
        <v>3062771.739130435</v>
      </c>
      <c r="AF111" s="60">
        <f t="shared" si="98"/>
        <v>2975000</v>
      </c>
      <c r="AG111" s="61">
        <f t="shared" si="99"/>
        <v>127901.47</v>
      </c>
      <c r="AH111" s="62">
        <f t="shared" si="93"/>
        <v>0.04</v>
      </c>
      <c r="AI111" s="78" t="str">
        <f t="shared" si="81"/>
        <v>MEDIA ARMONICA</v>
      </c>
    </row>
    <row r="112" spans="2:37" ht="12" customHeight="1">
      <c r="B112" s="337"/>
      <c r="C112" s="338"/>
      <c r="D112" s="338"/>
      <c r="E112" s="39">
        <v>80</v>
      </c>
      <c r="F112" s="43" t="s">
        <v>214</v>
      </c>
      <c r="G112" s="10"/>
      <c r="H112" s="10"/>
      <c r="I112" s="10"/>
      <c r="J112" s="44">
        <v>81</v>
      </c>
      <c r="K112" s="45" t="s">
        <v>215</v>
      </c>
      <c r="L112" s="46" t="s">
        <v>214</v>
      </c>
      <c r="M112" s="47">
        <v>6986490</v>
      </c>
      <c r="N112" s="48">
        <v>2500000</v>
      </c>
      <c r="O112" s="49">
        <f t="shared" si="69"/>
        <v>475000</v>
      </c>
      <c r="P112" s="92">
        <f t="shared" si="70"/>
        <v>2975000</v>
      </c>
      <c r="Q112" s="47">
        <v>3239418</v>
      </c>
      <c r="R112" s="47"/>
      <c r="S112" s="84">
        <f t="shared" si="72"/>
        <v>3107209</v>
      </c>
      <c r="T112" s="53">
        <f t="shared" si="73"/>
        <v>3101583.6237601009</v>
      </c>
      <c r="U112" s="52">
        <f t="shared" si="100"/>
        <v>3101584</v>
      </c>
      <c r="V112" s="13"/>
      <c r="W112" s="13"/>
      <c r="X112" s="13"/>
      <c r="Y112" s="10"/>
      <c r="Z112" s="69"/>
      <c r="AA112" s="10"/>
      <c r="AB112" s="56">
        <f t="shared" si="101"/>
        <v>3107209</v>
      </c>
      <c r="AC112" s="57">
        <f t="shared" si="95"/>
        <v>3107209</v>
      </c>
      <c r="AD112" s="58">
        <f t="shared" si="96"/>
        <v>3104395</v>
      </c>
      <c r="AE112" s="59">
        <f t="shared" si="97"/>
        <v>3101583.6237601009</v>
      </c>
      <c r="AF112" s="60">
        <f t="shared" si="98"/>
        <v>2975000</v>
      </c>
      <c r="AG112" s="61">
        <f t="shared" si="99"/>
        <v>186971.76</v>
      </c>
      <c r="AH112" s="62">
        <f t="shared" si="93"/>
        <v>0.06</v>
      </c>
      <c r="AI112" s="78" t="str">
        <f t="shared" si="81"/>
        <v>MEDIA ARMONICA</v>
      </c>
    </row>
    <row r="113" spans="2:36" ht="14.25" customHeight="1">
      <c r="B113" s="337"/>
      <c r="C113" s="338"/>
      <c r="D113" s="338"/>
      <c r="E113" s="39">
        <v>81</v>
      </c>
      <c r="F113" s="97" t="s">
        <v>216</v>
      </c>
      <c r="G113" s="10"/>
      <c r="H113" s="10"/>
      <c r="I113" s="10"/>
      <c r="J113" s="44">
        <v>82</v>
      </c>
      <c r="K113" s="45" t="s">
        <v>217</v>
      </c>
      <c r="L113" s="46" t="s">
        <v>216</v>
      </c>
      <c r="M113" s="99">
        <v>5595975</v>
      </c>
      <c r="N113" s="103">
        <v>3785200</v>
      </c>
      <c r="O113" s="104">
        <f t="shared" si="69"/>
        <v>719188</v>
      </c>
      <c r="P113" s="98">
        <f t="shared" si="70"/>
        <v>4504388</v>
      </c>
      <c r="Q113" s="99">
        <v>2598960</v>
      </c>
      <c r="R113" s="73"/>
      <c r="S113" s="84">
        <f t="shared" si="72"/>
        <v>3551674</v>
      </c>
      <c r="T113" s="53">
        <f t="shared" si="73"/>
        <v>3296114.5185284456</v>
      </c>
      <c r="U113" s="100">
        <f>ROUND(T113,0)</f>
        <v>3296115</v>
      </c>
      <c r="V113" s="13" t="s">
        <v>207</v>
      </c>
      <c r="W113" s="76"/>
      <c r="X113" s="76"/>
      <c r="Y113" s="10"/>
      <c r="Z113" s="69"/>
      <c r="AA113" s="10"/>
      <c r="AB113" s="56">
        <f t="shared" si="101"/>
        <v>3551674</v>
      </c>
      <c r="AC113" s="57">
        <f t="shared" si="95"/>
        <v>3551674</v>
      </c>
      <c r="AD113" s="58">
        <f t="shared" si="96"/>
        <v>3421509</v>
      </c>
      <c r="AE113" s="59">
        <f t="shared" si="97"/>
        <v>3296114.5185284456</v>
      </c>
      <c r="AF113" s="60">
        <f t="shared" si="98"/>
        <v>2598960</v>
      </c>
      <c r="AG113" s="61">
        <f t="shared" si="99"/>
        <v>1347341.06</v>
      </c>
      <c r="AH113" s="62">
        <f t="shared" si="93"/>
        <v>0.38</v>
      </c>
      <c r="AI113" s="78" t="str">
        <f t="shared" si="81"/>
        <v>MEDIA ARMONICA</v>
      </c>
      <c r="AJ113" t="s">
        <v>218</v>
      </c>
    </row>
    <row r="114" spans="2:36" ht="14.25" customHeight="1">
      <c r="B114" s="337"/>
      <c r="C114" s="338"/>
      <c r="D114" s="338"/>
      <c r="E114" s="39">
        <v>82</v>
      </c>
      <c r="F114" s="97" t="s">
        <v>219</v>
      </c>
      <c r="G114" s="10"/>
      <c r="H114" s="10"/>
      <c r="I114" s="10"/>
      <c r="J114" s="44">
        <v>83</v>
      </c>
      <c r="K114" s="45" t="s">
        <v>220</v>
      </c>
      <c r="L114" s="46" t="s">
        <v>219</v>
      </c>
      <c r="M114" s="99">
        <v>1428000</v>
      </c>
      <c r="N114" s="103">
        <v>4500000</v>
      </c>
      <c r="O114" s="104">
        <f t="shared" si="69"/>
        <v>855000</v>
      </c>
      <c r="P114" s="98">
        <f t="shared" si="70"/>
        <v>5355000</v>
      </c>
      <c r="Q114" s="99">
        <v>569415</v>
      </c>
      <c r="R114" s="73"/>
      <c r="S114" s="53">
        <f t="shared" si="72"/>
        <v>2962208</v>
      </c>
      <c r="T114" s="84">
        <f t="shared" si="73"/>
        <v>1029373.3052124134</v>
      </c>
      <c r="U114" s="100">
        <f t="shared" ref="U114:U116" si="102">ROUND(S114,0)</f>
        <v>2962208</v>
      </c>
      <c r="V114" s="13" t="s">
        <v>207</v>
      </c>
      <c r="W114" s="76"/>
      <c r="X114" s="76"/>
      <c r="Y114" s="10"/>
      <c r="Z114" s="69"/>
      <c r="AA114" s="10"/>
      <c r="AB114" s="56">
        <f t="shared" si="101"/>
        <v>2962208</v>
      </c>
      <c r="AC114" s="57">
        <f t="shared" si="95"/>
        <v>2962208</v>
      </c>
      <c r="AD114" s="58">
        <f t="shared" si="96"/>
        <v>1746201</v>
      </c>
      <c r="AE114" s="59">
        <f t="shared" si="97"/>
        <v>1029373.3052124134</v>
      </c>
      <c r="AF114" s="60">
        <f t="shared" si="98"/>
        <v>569415</v>
      </c>
      <c r="AG114" s="61">
        <f t="shared" si="99"/>
        <v>3383919.61</v>
      </c>
      <c r="AH114" s="62">
        <f t="shared" si="93"/>
        <v>1.1399999999999999</v>
      </c>
      <c r="AI114" s="78" t="str">
        <f t="shared" si="81"/>
        <v xml:space="preserve">PROMEDIO  </v>
      </c>
      <c r="AJ114" t="s">
        <v>218</v>
      </c>
    </row>
    <row r="115" spans="2:36" ht="14.25" customHeight="1">
      <c r="B115" s="337"/>
      <c r="C115" s="338"/>
      <c r="D115" s="338"/>
      <c r="E115" s="39">
        <v>83</v>
      </c>
      <c r="F115" s="97" t="s">
        <v>221</v>
      </c>
      <c r="G115" s="10"/>
      <c r="H115" s="10"/>
      <c r="I115" s="10"/>
      <c r="J115" s="44">
        <v>84</v>
      </c>
      <c r="K115" s="45" t="s">
        <v>222</v>
      </c>
      <c r="L115" s="46" t="s">
        <v>221</v>
      </c>
      <c r="M115" s="99">
        <v>803250</v>
      </c>
      <c r="N115" s="103">
        <v>4500000</v>
      </c>
      <c r="O115" s="104">
        <f t="shared" si="69"/>
        <v>855000</v>
      </c>
      <c r="P115" s="98">
        <f t="shared" si="70"/>
        <v>5355000</v>
      </c>
      <c r="Q115" s="99">
        <v>569415</v>
      </c>
      <c r="R115" s="47"/>
      <c r="S115" s="53">
        <f t="shared" si="72"/>
        <v>2962208</v>
      </c>
      <c r="T115" s="84">
        <f t="shared" si="73"/>
        <v>1029373.3052124134</v>
      </c>
      <c r="U115" s="100">
        <f>ROUND(S115,0)</f>
        <v>2962208</v>
      </c>
      <c r="V115" s="13"/>
      <c r="W115" s="13"/>
      <c r="X115" s="13"/>
      <c r="Y115" s="10"/>
      <c r="Z115" s="69"/>
      <c r="AA115" s="10"/>
      <c r="AB115" s="56">
        <f t="shared" si="101"/>
        <v>2962208</v>
      </c>
      <c r="AC115" s="57">
        <f t="shared" si="95"/>
        <v>2962208</v>
      </c>
      <c r="AD115" s="58">
        <f t="shared" si="96"/>
        <v>1746201</v>
      </c>
      <c r="AE115" s="59">
        <f t="shared" si="97"/>
        <v>1029373.3052124134</v>
      </c>
      <c r="AF115" s="60">
        <f t="shared" si="98"/>
        <v>569415</v>
      </c>
      <c r="AG115" s="61">
        <f t="shared" si="99"/>
        <v>3383919.61</v>
      </c>
      <c r="AH115" s="62">
        <f t="shared" si="93"/>
        <v>1.1399999999999999</v>
      </c>
      <c r="AI115" s="78" t="str">
        <f t="shared" si="81"/>
        <v xml:space="preserve">PROMEDIO  </v>
      </c>
    </row>
    <row r="116" spans="2:36" ht="14.25" customHeight="1">
      <c r="B116" s="337"/>
      <c r="C116" s="338"/>
      <c r="D116" s="338"/>
      <c r="E116" s="39">
        <v>84</v>
      </c>
      <c r="F116" s="97" t="s">
        <v>223</v>
      </c>
      <c r="G116" s="10"/>
      <c r="H116" s="10"/>
      <c r="I116" s="10"/>
      <c r="J116" s="44">
        <v>85</v>
      </c>
      <c r="K116" s="45" t="s">
        <v>224</v>
      </c>
      <c r="L116" s="46" t="s">
        <v>223</v>
      </c>
      <c r="M116" s="99">
        <v>1428000</v>
      </c>
      <c r="N116" s="103">
        <v>4500000</v>
      </c>
      <c r="O116" s="104">
        <f t="shared" si="69"/>
        <v>855000</v>
      </c>
      <c r="P116" s="98">
        <f t="shared" si="70"/>
        <v>5355000</v>
      </c>
      <c r="Q116" s="99">
        <v>569415</v>
      </c>
      <c r="R116" s="73"/>
      <c r="S116" s="53">
        <f t="shared" si="72"/>
        <v>2962208</v>
      </c>
      <c r="T116" s="84">
        <f t="shared" si="73"/>
        <v>1029373.3052124134</v>
      </c>
      <c r="U116" s="100">
        <f t="shared" si="102"/>
        <v>2962208</v>
      </c>
      <c r="V116" s="13" t="s">
        <v>207</v>
      </c>
      <c r="W116" s="76"/>
      <c r="X116" s="76"/>
      <c r="Y116" s="10"/>
      <c r="Z116" s="69"/>
      <c r="AA116" s="10"/>
      <c r="AB116" s="56">
        <f t="shared" si="101"/>
        <v>2962208</v>
      </c>
      <c r="AC116" s="57">
        <f t="shared" si="95"/>
        <v>2962208</v>
      </c>
      <c r="AD116" s="58">
        <f t="shared" si="96"/>
        <v>1746201</v>
      </c>
      <c r="AE116" s="59">
        <f t="shared" si="97"/>
        <v>1029373.3052124134</v>
      </c>
      <c r="AF116" s="60">
        <f t="shared" si="98"/>
        <v>569415</v>
      </c>
      <c r="AG116" s="61">
        <f t="shared" si="99"/>
        <v>3383919.61</v>
      </c>
      <c r="AH116" s="62">
        <f t="shared" si="93"/>
        <v>1.1399999999999999</v>
      </c>
      <c r="AI116" s="78" t="str">
        <f t="shared" si="81"/>
        <v xml:space="preserve">PROMEDIO  </v>
      </c>
      <c r="AJ116" t="s">
        <v>218</v>
      </c>
    </row>
    <row r="117" spans="2:36" ht="14.25" customHeight="1">
      <c r="B117" s="337"/>
      <c r="C117" s="338"/>
      <c r="D117" s="338"/>
      <c r="E117" s="39">
        <v>85</v>
      </c>
      <c r="F117" s="43" t="s">
        <v>225</v>
      </c>
      <c r="G117" s="10"/>
      <c r="H117" s="10"/>
      <c r="I117" s="10"/>
      <c r="J117" s="44">
        <v>86</v>
      </c>
      <c r="K117" s="45" t="s">
        <v>226</v>
      </c>
      <c r="L117" s="46" t="s">
        <v>225</v>
      </c>
      <c r="M117" s="47">
        <v>3708040</v>
      </c>
      <c r="N117" s="48">
        <v>3223000</v>
      </c>
      <c r="O117" s="49">
        <f t="shared" si="69"/>
        <v>612370</v>
      </c>
      <c r="P117" s="92">
        <f t="shared" si="70"/>
        <v>3835370</v>
      </c>
      <c r="Q117" s="47">
        <v>3044496</v>
      </c>
      <c r="R117" s="47"/>
      <c r="S117" s="84">
        <f t="shared" si="72"/>
        <v>3439933</v>
      </c>
      <c r="T117" s="53">
        <f t="shared" si="73"/>
        <v>3394475.5969142416</v>
      </c>
      <c r="U117" s="52">
        <f>ROUND(T117,0)</f>
        <v>3394476</v>
      </c>
      <c r="V117" s="13"/>
      <c r="W117" s="13"/>
      <c r="X117" s="13"/>
      <c r="Y117" s="10"/>
      <c r="Z117" s="69"/>
      <c r="AA117" s="10"/>
      <c r="AB117" s="56">
        <f t="shared" si="101"/>
        <v>3439933</v>
      </c>
      <c r="AC117" s="57">
        <f t="shared" si="95"/>
        <v>3439933</v>
      </c>
      <c r="AD117" s="58">
        <f t="shared" si="96"/>
        <v>3417129</v>
      </c>
      <c r="AE117" s="59">
        <f t="shared" si="97"/>
        <v>3394475.5969142416</v>
      </c>
      <c r="AF117" s="60">
        <f t="shared" si="98"/>
        <v>3044496</v>
      </c>
      <c r="AG117" s="61">
        <f t="shared" si="99"/>
        <v>559232.37</v>
      </c>
      <c r="AH117" s="62">
        <f t="shared" si="93"/>
        <v>0.16</v>
      </c>
      <c r="AI117" s="78" t="str">
        <f t="shared" si="81"/>
        <v>MEDIA ARMONICA</v>
      </c>
    </row>
    <row r="118" spans="2:36" ht="14.25" customHeight="1">
      <c r="B118" s="337"/>
      <c r="C118" s="338"/>
      <c r="D118" s="338"/>
      <c r="E118" s="39">
        <v>86</v>
      </c>
      <c r="F118" s="43" t="s">
        <v>227</v>
      </c>
      <c r="G118" s="10"/>
      <c r="H118" s="10"/>
      <c r="I118" s="10"/>
      <c r="J118" s="44">
        <v>87</v>
      </c>
      <c r="K118" s="45" t="s">
        <v>228</v>
      </c>
      <c r="L118" s="46" t="s">
        <v>227</v>
      </c>
      <c r="M118" s="47">
        <v>1175720</v>
      </c>
      <c r="N118" s="48">
        <v>1210000</v>
      </c>
      <c r="O118" s="49">
        <f t="shared" si="69"/>
        <v>229900</v>
      </c>
      <c r="P118" s="92">
        <f t="shared" si="70"/>
        <v>1439900</v>
      </c>
      <c r="Q118" s="47">
        <v>965328</v>
      </c>
      <c r="R118" s="47"/>
      <c r="S118" s="84">
        <f t="shared" si="72"/>
        <v>1202614</v>
      </c>
      <c r="T118" s="53">
        <f t="shared" si="73"/>
        <v>1155795.4482485652</v>
      </c>
      <c r="U118" s="52">
        <f t="shared" ref="U118" si="103">ROUND(T118,0)</f>
        <v>1155795</v>
      </c>
      <c r="V118" s="13"/>
      <c r="W118" s="13"/>
      <c r="X118" s="13"/>
      <c r="Y118" s="10"/>
      <c r="Z118" s="69"/>
      <c r="AA118" s="10"/>
      <c r="AB118" s="56">
        <f t="shared" si="101"/>
        <v>1202614</v>
      </c>
      <c r="AC118" s="57">
        <f t="shared" si="95"/>
        <v>1202614</v>
      </c>
      <c r="AD118" s="58">
        <f t="shared" si="96"/>
        <v>1178972</v>
      </c>
      <c r="AE118" s="59">
        <f t="shared" si="97"/>
        <v>1155795.4482485652</v>
      </c>
      <c r="AF118" s="60">
        <f t="shared" si="98"/>
        <v>965328</v>
      </c>
      <c r="AG118" s="61">
        <f t="shared" si="99"/>
        <v>335573.08</v>
      </c>
      <c r="AH118" s="62">
        <f t="shared" si="93"/>
        <v>0.28000000000000003</v>
      </c>
      <c r="AI118" s="78" t="str">
        <f t="shared" si="81"/>
        <v>MEDIA ARMONICA</v>
      </c>
    </row>
    <row r="119" spans="2:36" ht="25.5" hidden="1" customHeight="1">
      <c r="B119" s="346" t="s">
        <v>0</v>
      </c>
      <c r="C119" s="14" t="s">
        <v>1</v>
      </c>
      <c r="D119" s="352" t="s">
        <v>2</v>
      </c>
      <c r="E119" s="88"/>
      <c r="F119" s="376" t="s">
        <v>3</v>
      </c>
    </row>
    <row r="120" spans="2:36" ht="25.5" hidden="1" customHeight="1">
      <c r="B120" s="346"/>
      <c r="C120" s="14" t="s">
        <v>54</v>
      </c>
      <c r="D120" s="352"/>
      <c r="E120" s="88"/>
      <c r="F120" s="376"/>
    </row>
    <row r="121" spans="2:36" ht="25.5" hidden="1" customHeight="1">
      <c r="B121" s="346"/>
      <c r="C121" s="14" t="s">
        <v>55</v>
      </c>
      <c r="D121" s="352"/>
      <c r="E121" s="88"/>
      <c r="F121" s="376"/>
    </row>
    <row r="122" spans="2:36" ht="25.5" customHeight="1">
      <c r="B122" s="337">
        <v>10450973.609999999</v>
      </c>
      <c r="C122" s="338" t="s">
        <v>229</v>
      </c>
      <c r="D122" s="338">
        <v>10</v>
      </c>
      <c r="E122" s="105"/>
      <c r="F122" s="33" t="s">
        <v>230</v>
      </c>
      <c r="G122" s="106"/>
      <c r="H122" s="106"/>
      <c r="I122" s="106"/>
      <c r="J122" s="106"/>
      <c r="K122" s="106"/>
      <c r="L122" s="107"/>
      <c r="M122" s="106"/>
      <c r="N122" s="106"/>
      <c r="O122" s="106"/>
      <c r="P122" s="108"/>
      <c r="Q122" s="106"/>
      <c r="R122" s="106"/>
      <c r="S122" s="106"/>
      <c r="T122" s="106"/>
      <c r="U122" s="106"/>
      <c r="V122" s="109"/>
      <c r="W122" s="109"/>
      <c r="X122" s="109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</row>
    <row r="123" spans="2:36" ht="25.5" customHeight="1">
      <c r="B123" s="337"/>
      <c r="C123" s="338"/>
      <c r="D123" s="338"/>
      <c r="E123" s="39"/>
      <c r="F123" s="40" t="s">
        <v>6</v>
      </c>
      <c r="G123" s="10"/>
      <c r="H123" s="10"/>
      <c r="I123" s="10"/>
      <c r="J123" s="10"/>
      <c r="K123" s="10"/>
      <c r="L123" s="41"/>
      <c r="M123" s="10"/>
      <c r="N123" s="10"/>
      <c r="O123" s="10"/>
      <c r="P123" s="42"/>
      <c r="Q123" s="10"/>
      <c r="R123" s="10"/>
      <c r="S123" s="10"/>
      <c r="T123" s="10"/>
      <c r="U123" s="10"/>
      <c r="V123" s="13"/>
      <c r="W123" s="13"/>
      <c r="X123" s="1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</row>
    <row r="124" spans="2:36" ht="17.25" customHeight="1">
      <c r="B124" s="337"/>
      <c r="C124" s="338"/>
      <c r="D124" s="338"/>
      <c r="E124" s="39">
        <v>87</v>
      </c>
      <c r="F124" s="43" t="s">
        <v>231</v>
      </c>
      <c r="G124" s="10"/>
      <c r="H124" s="10"/>
      <c r="I124" s="10"/>
      <c r="J124" s="44">
        <v>88</v>
      </c>
      <c r="K124" s="45" t="s">
        <v>232</v>
      </c>
      <c r="L124" s="46" t="s">
        <v>231</v>
      </c>
      <c r="M124" s="47">
        <v>220150</v>
      </c>
      <c r="N124" s="48">
        <v>192800</v>
      </c>
      <c r="O124" s="49">
        <f t="shared" ref="O124:O128" si="104">N124*19%</f>
        <v>36632</v>
      </c>
      <c r="P124" s="92">
        <f t="shared" ref="P124:P128" si="105">N124+O124</f>
        <v>229432</v>
      </c>
      <c r="Q124" s="47">
        <v>186532.5</v>
      </c>
      <c r="R124" s="47">
        <f>(Z124*5.1%)+Z124</f>
        <v>234879.58199999999</v>
      </c>
      <c r="S124" s="52">
        <f t="shared" ref="S124:S128" si="106">AB124</f>
        <v>216948</v>
      </c>
      <c r="T124" s="53">
        <f t="shared" ref="T124:T128" si="107">AE124</f>
        <v>214637.00228333625</v>
      </c>
      <c r="U124" s="52">
        <f>ROUND(T124,0)</f>
        <v>214637</v>
      </c>
      <c r="V124" s="13"/>
      <c r="W124" s="13"/>
      <c r="X124" s="13"/>
      <c r="Y124" s="10"/>
      <c r="Z124" s="54">
        <v>223482</v>
      </c>
      <c r="AA124" s="55">
        <v>112890.54000000001</v>
      </c>
      <c r="AB124" s="56">
        <f t="shared" ref="AB124:AB127" si="108">+ROUND(AVERAGE(P124,Q124,R124),0)</f>
        <v>216948</v>
      </c>
      <c r="AC124" s="57">
        <f t="shared" ref="AC124:AC127" si="109">+ROUND(MEDIAN(P124,Q124,R124),0)</f>
        <v>229432</v>
      </c>
      <c r="AD124" s="58">
        <f t="shared" ref="AD124:AD127" si="110">+ROUND(GEOMEAN(P124,Q124,R124),0)</f>
        <v>215816</v>
      </c>
      <c r="AE124" s="59">
        <f t="shared" ref="AE124:AE127" si="111">HARMEAN(P124,Q124,R124)</f>
        <v>214637.00228333625</v>
      </c>
      <c r="AF124" s="60">
        <f t="shared" ref="AF124:AF127" si="112">+ROUND(MIN(P124,Q124,R124),0)</f>
        <v>186533</v>
      </c>
      <c r="AG124" s="61">
        <f t="shared" ref="AG124:AG127" si="113">+ROUND(_xlfn.STDEV.S(P124,Q124,R124),2)</f>
        <v>26481.07</v>
      </c>
      <c r="AH124" s="62">
        <f t="shared" ref="AH124:AH128" si="114">+ROUND(AG124/AB124,2)</f>
        <v>0.12</v>
      </c>
      <c r="AI124" s="63" t="str">
        <f t="shared" ref="AI124:AI128" si="115">IF(AND(AH124&lt;=50%),"MEDIA ARMONICA","PROMEDIO  ")</f>
        <v>MEDIA ARMONICA</v>
      </c>
    </row>
    <row r="125" spans="2:36" ht="17.25" customHeight="1">
      <c r="B125" s="337"/>
      <c r="C125" s="338"/>
      <c r="D125" s="338"/>
      <c r="E125" s="39">
        <v>88</v>
      </c>
      <c r="F125" s="43" t="s">
        <v>233</v>
      </c>
      <c r="G125" s="10"/>
      <c r="H125" s="10"/>
      <c r="I125" s="10"/>
      <c r="J125" s="44">
        <v>89</v>
      </c>
      <c r="K125" s="45" t="s">
        <v>234</v>
      </c>
      <c r="L125" s="46" t="s">
        <v>233</v>
      </c>
      <c r="M125" s="47">
        <v>41650</v>
      </c>
      <c r="N125" s="48">
        <v>45000</v>
      </c>
      <c r="O125" s="49">
        <f t="shared" si="104"/>
        <v>8550</v>
      </c>
      <c r="P125" s="92">
        <f t="shared" si="105"/>
        <v>53550</v>
      </c>
      <c r="Q125" s="47">
        <v>19635</v>
      </c>
      <c r="R125" s="47">
        <f t="shared" ref="R125" si="116">(Z125*5.1%)+Z125</f>
        <v>32205.793000000001</v>
      </c>
      <c r="S125" s="52">
        <f t="shared" si="106"/>
        <v>35130</v>
      </c>
      <c r="T125" s="53">
        <f t="shared" si="107"/>
        <v>29805.10043269919</v>
      </c>
      <c r="U125" s="52">
        <f t="shared" ref="U125:U127" si="117">ROUND(T125,0)</f>
        <v>29805</v>
      </c>
      <c r="V125" s="13"/>
      <c r="W125" s="13"/>
      <c r="X125" s="13"/>
      <c r="Y125" s="10"/>
      <c r="Z125" s="54">
        <v>30643</v>
      </c>
      <c r="AA125" s="55">
        <v>15525.93</v>
      </c>
      <c r="AB125" s="56">
        <f t="shared" si="108"/>
        <v>35130</v>
      </c>
      <c r="AC125" s="57">
        <f t="shared" si="109"/>
        <v>32206</v>
      </c>
      <c r="AD125" s="58">
        <f t="shared" si="110"/>
        <v>32353</v>
      </c>
      <c r="AE125" s="59">
        <f t="shared" si="111"/>
        <v>29805.10043269919</v>
      </c>
      <c r="AF125" s="60">
        <f t="shared" si="112"/>
        <v>19635</v>
      </c>
      <c r="AG125" s="61">
        <f t="shared" si="113"/>
        <v>17145.59</v>
      </c>
      <c r="AH125" s="62">
        <f t="shared" si="114"/>
        <v>0.49</v>
      </c>
      <c r="AI125" s="63" t="str">
        <f t="shared" si="115"/>
        <v>MEDIA ARMONICA</v>
      </c>
    </row>
    <row r="126" spans="2:36" ht="17.25" customHeight="1">
      <c r="B126" s="337"/>
      <c r="C126" s="338"/>
      <c r="D126" s="338"/>
      <c r="E126" s="39">
        <v>89</v>
      </c>
      <c r="F126" s="43" t="s">
        <v>235</v>
      </c>
      <c r="G126" s="10"/>
      <c r="H126" s="10"/>
      <c r="I126" s="10"/>
      <c r="J126" s="44">
        <v>90</v>
      </c>
      <c r="K126" s="45" t="s">
        <v>236</v>
      </c>
      <c r="L126" s="46" t="s">
        <v>235</v>
      </c>
      <c r="M126" s="47">
        <v>74970</v>
      </c>
      <c r="N126" s="48">
        <v>56000</v>
      </c>
      <c r="O126" s="49">
        <f t="shared" si="104"/>
        <v>10640</v>
      </c>
      <c r="P126" s="92">
        <f t="shared" si="105"/>
        <v>66640</v>
      </c>
      <c r="Q126" s="47">
        <v>117810</v>
      </c>
      <c r="R126" s="47">
        <f>(Z126*5.1%)+Z126</f>
        <v>78418.263000000006</v>
      </c>
      <c r="S126" s="52">
        <f t="shared" si="106"/>
        <v>87623</v>
      </c>
      <c r="T126" s="53">
        <f t="shared" si="107"/>
        <v>82766.891303915327</v>
      </c>
      <c r="U126" s="52">
        <f t="shared" si="117"/>
        <v>82767</v>
      </c>
      <c r="V126" s="13"/>
      <c r="W126" s="13"/>
      <c r="X126" s="13"/>
      <c r="Y126" s="10"/>
      <c r="Z126" s="54">
        <v>74613</v>
      </c>
      <c r="AA126" s="55">
        <v>38122.839999999997</v>
      </c>
      <c r="AB126" s="56">
        <f t="shared" si="108"/>
        <v>87623</v>
      </c>
      <c r="AC126" s="57">
        <f t="shared" si="109"/>
        <v>78418</v>
      </c>
      <c r="AD126" s="58">
        <f t="shared" si="110"/>
        <v>85070</v>
      </c>
      <c r="AE126" s="59">
        <f t="shared" si="111"/>
        <v>82766.891303915327</v>
      </c>
      <c r="AF126" s="60">
        <f t="shared" si="112"/>
        <v>66640</v>
      </c>
      <c r="AG126" s="61">
        <f t="shared" si="113"/>
        <v>26798.03</v>
      </c>
      <c r="AH126" s="62">
        <f t="shared" si="114"/>
        <v>0.31</v>
      </c>
      <c r="AI126" s="63" t="str">
        <f t="shared" si="115"/>
        <v>MEDIA ARMONICA</v>
      </c>
    </row>
    <row r="127" spans="2:36" ht="17.25" customHeight="1">
      <c r="B127" s="337"/>
      <c r="C127" s="338"/>
      <c r="D127" s="338"/>
      <c r="E127" s="39">
        <v>90</v>
      </c>
      <c r="F127" s="43" t="s">
        <v>237</v>
      </c>
      <c r="G127" s="10"/>
      <c r="H127" s="10"/>
      <c r="I127" s="10"/>
      <c r="J127" s="44">
        <v>91</v>
      </c>
      <c r="K127" s="45" t="s">
        <v>238</v>
      </c>
      <c r="L127" s="46" t="s">
        <v>237</v>
      </c>
      <c r="M127" s="47">
        <v>6902000</v>
      </c>
      <c r="N127" s="48">
        <v>5200000</v>
      </c>
      <c r="O127" s="49">
        <f t="shared" si="104"/>
        <v>988000</v>
      </c>
      <c r="P127" s="98">
        <f t="shared" si="105"/>
        <v>6188000</v>
      </c>
      <c r="Q127" s="99">
        <v>3730650</v>
      </c>
      <c r="R127" s="99">
        <f>(Z127*5.1%)+Z127</f>
        <v>5684386.0499999998</v>
      </c>
      <c r="S127" s="52">
        <f t="shared" si="106"/>
        <v>5201012</v>
      </c>
      <c r="T127" s="53">
        <f t="shared" si="107"/>
        <v>4953982.4562965343</v>
      </c>
      <c r="U127" s="52">
        <f t="shared" si="117"/>
        <v>4953982</v>
      </c>
      <c r="V127" s="13"/>
      <c r="W127" s="13"/>
      <c r="X127" s="13"/>
      <c r="Y127" s="10"/>
      <c r="Z127" s="54">
        <v>5408550</v>
      </c>
      <c r="AA127" s="55">
        <v>2745834.56</v>
      </c>
      <c r="AB127" s="56">
        <f t="shared" si="108"/>
        <v>5201012</v>
      </c>
      <c r="AC127" s="57">
        <f t="shared" si="109"/>
        <v>5684386</v>
      </c>
      <c r="AD127" s="58">
        <f t="shared" si="110"/>
        <v>5081666</v>
      </c>
      <c r="AE127" s="59">
        <f t="shared" si="111"/>
        <v>4953982.4562965343</v>
      </c>
      <c r="AF127" s="60">
        <f t="shared" si="112"/>
        <v>3730650</v>
      </c>
      <c r="AG127" s="61">
        <f t="shared" si="113"/>
        <v>1298029.31</v>
      </c>
      <c r="AH127" s="62">
        <f t="shared" si="114"/>
        <v>0.25</v>
      </c>
      <c r="AI127" s="63" t="str">
        <f t="shared" si="115"/>
        <v>MEDIA ARMONICA</v>
      </c>
    </row>
    <row r="128" spans="2:36" ht="17.25" customHeight="1" thickBot="1">
      <c r="B128" s="337"/>
      <c r="C128" s="338"/>
      <c r="D128" s="338"/>
      <c r="E128" s="39">
        <v>91</v>
      </c>
      <c r="F128" s="43" t="s">
        <v>239</v>
      </c>
      <c r="G128" s="10"/>
      <c r="H128" s="10"/>
      <c r="I128" s="10"/>
      <c r="J128" s="44">
        <v>92</v>
      </c>
      <c r="K128" s="45" t="s">
        <v>240</v>
      </c>
      <c r="L128" s="46" t="s">
        <v>239</v>
      </c>
      <c r="M128" s="73">
        <v>294525</v>
      </c>
      <c r="N128" s="48">
        <v>132000</v>
      </c>
      <c r="O128" s="49">
        <f t="shared" si="104"/>
        <v>25080</v>
      </c>
      <c r="P128" s="92">
        <f t="shared" si="105"/>
        <v>157080</v>
      </c>
      <c r="Q128" s="73">
        <v>73234.98</v>
      </c>
      <c r="R128" s="73"/>
      <c r="S128" s="53">
        <f t="shared" si="106"/>
        <v>115157</v>
      </c>
      <c r="T128" s="52">
        <f t="shared" si="107"/>
        <v>99895.809281706286</v>
      </c>
      <c r="U128" s="52">
        <f t="shared" ref="U128" si="118">ROUND(S128,0)</f>
        <v>115157</v>
      </c>
      <c r="V128" s="13" t="s">
        <v>241</v>
      </c>
      <c r="W128" s="76">
        <v>56072</v>
      </c>
      <c r="X128" s="76" t="s">
        <v>242</v>
      </c>
      <c r="Y128" s="10"/>
      <c r="Z128" s="69"/>
      <c r="AA128" s="10"/>
      <c r="AB128" s="56">
        <f t="shared" ref="AB128" si="119">+ROUND(AVERAGE(P128,Q128),0)</f>
        <v>115157</v>
      </c>
      <c r="AC128" s="57">
        <f t="shared" ref="AC128" si="120">+ROUND(MEDIAN(P128,Q128),0)</f>
        <v>115157</v>
      </c>
      <c r="AD128" s="58">
        <f t="shared" ref="AD128" si="121">+ROUND(GEOMEAN(P128,Q128),0)</f>
        <v>107256</v>
      </c>
      <c r="AE128" s="59">
        <f t="shared" ref="AE128" si="122">HARMEAN(P128,Q128)</f>
        <v>99895.809281706286</v>
      </c>
      <c r="AF128" s="60">
        <f t="shared" ref="AF128" si="123">+ROUND(MIN(P128,Q128),0)</f>
        <v>73235</v>
      </c>
      <c r="AG128" s="61">
        <f t="shared" ref="AG128" si="124">+ROUND(_xlfn.STDEV.S(P128,Q128),2)</f>
        <v>59287.38</v>
      </c>
      <c r="AH128" s="62">
        <f t="shared" si="114"/>
        <v>0.51</v>
      </c>
      <c r="AI128" s="78" t="str">
        <f t="shared" si="115"/>
        <v xml:space="preserve">PROMEDIO  </v>
      </c>
    </row>
    <row r="129" spans="2:36" ht="25.5" hidden="1" customHeight="1">
      <c r="B129" s="346" t="s">
        <v>0</v>
      </c>
      <c r="C129" s="14" t="s">
        <v>1</v>
      </c>
      <c r="D129" s="352" t="s">
        <v>2</v>
      </c>
      <c r="E129" s="88"/>
      <c r="F129" s="376" t="s">
        <v>3</v>
      </c>
    </row>
    <row r="130" spans="2:36" ht="25.5" hidden="1" customHeight="1">
      <c r="B130" s="346"/>
      <c r="C130" s="14" t="s">
        <v>54</v>
      </c>
      <c r="D130" s="352"/>
      <c r="E130" s="88"/>
      <c r="F130" s="376"/>
    </row>
    <row r="131" spans="2:36" ht="25.5" hidden="1" customHeight="1" thickBot="1">
      <c r="B131" s="351"/>
      <c r="C131" s="90" t="s">
        <v>55</v>
      </c>
      <c r="D131" s="353"/>
      <c r="E131" s="88"/>
      <c r="F131" s="376"/>
    </row>
    <row r="132" spans="2:36" ht="25.5" customHeight="1">
      <c r="B132" s="364">
        <v>42099300.840000004</v>
      </c>
      <c r="C132" s="367" t="s">
        <v>243</v>
      </c>
      <c r="D132" s="361">
        <v>10</v>
      </c>
      <c r="E132" s="105"/>
      <c r="F132" s="33" t="s">
        <v>244</v>
      </c>
      <c r="G132" s="106"/>
      <c r="H132" s="106"/>
      <c r="I132" s="106"/>
      <c r="J132" s="106"/>
      <c r="K132" s="106"/>
      <c r="L132" s="107"/>
      <c r="M132" s="106"/>
      <c r="N132" s="106"/>
      <c r="O132" s="106"/>
      <c r="P132" s="108"/>
      <c r="Q132" s="106"/>
      <c r="R132" s="106"/>
      <c r="S132" s="106"/>
      <c r="T132" s="106"/>
      <c r="U132" s="106"/>
      <c r="V132" s="109"/>
      <c r="W132" s="109"/>
      <c r="X132" s="109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</row>
    <row r="133" spans="2:36" ht="25.5" customHeight="1">
      <c r="B133" s="365"/>
      <c r="C133" s="368"/>
      <c r="D133" s="362"/>
      <c r="E133" s="39"/>
      <c r="F133" s="40" t="s">
        <v>6</v>
      </c>
      <c r="G133" s="10"/>
      <c r="H133" s="10"/>
      <c r="I133" s="10"/>
      <c r="J133" s="10"/>
      <c r="K133" s="10"/>
      <c r="L133" s="41"/>
      <c r="M133" s="10"/>
      <c r="N133" s="10"/>
      <c r="O133" s="10"/>
      <c r="P133" s="42"/>
      <c r="Q133" s="10"/>
      <c r="R133" s="10"/>
      <c r="S133" s="10"/>
      <c r="T133" s="10"/>
      <c r="U133" s="10"/>
      <c r="V133" s="13"/>
      <c r="W133" s="13"/>
      <c r="X133" s="1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</row>
    <row r="134" spans="2:36" ht="17.25" customHeight="1">
      <c r="B134" s="365"/>
      <c r="C134" s="368"/>
      <c r="D134" s="362"/>
      <c r="E134" s="39">
        <v>92</v>
      </c>
      <c r="F134" s="43" t="s">
        <v>245</v>
      </c>
      <c r="G134" s="10"/>
      <c r="H134" s="10"/>
      <c r="I134" s="10"/>
      <c r="J134" s="44">
        <v>93</v>
      </c>
      <c r="K134" s="110" t="s">
        <v>246</v>
      </c>
      <c r="L134" s="46" t="s">
        <v>245</v>
      </c>
      <c r="M134" s="47">
        <v>261800</v>
      </c>
      <c r="N134" s="48">
        <v>65000</v>
      </c>
      <c r="O134" s="49">
        <f t="shared" ref="O134:O174" si="125">N134*19%</f>
        <v>12350</v>
      </c>
      <c r="P134" s="92">
        <f t="shared" ref="P134:P174" si="126">N134+O134</f>
        <v>77350</v>
      </c>
      <c r="Q134" s="47">
        <v>215788.65</v>
      </c>
      <c r="R134" s="47">
        <f>(Z134*5.1%)+Z134</f>
        <v>191355.57</v>
      </c>
      <c r="S134" s="52">
        <f t="shared" ref="S134:S174" si="127">AB134</f>
        <v>161498</v>
      </c>
      <c r="T134" s="53">
        <f t="shared" ref="T134:T174" si="128">AE134</f>
        <v>131646.5851866515</v>
      </c>
      <c r="U134" s="52">
        <f>ROUND(T134,0)</f>
        <v>131647</v>
      </c>
      <c r="V134" s="13"/>
      <c r="W134" s="13">
        <v>208746</v>
      </c>
      <c r="X134" s="13" t="s">
        <v>247</v>
      </c>
      <c r="Y134" s="10"/>
      <c r="Z134" s="54">
        <v>182070</v>
      </c>
      <c r="AA134" s="55">
        <v>91597.87</v>
      </c>
      <c r="AB134" s="56">
        <f>+ROUND(AVERAGE(P134,Q134,R134),0)</f>
        <v>161498</v>
      </c>
      <c r="AC134" s="57">
        <f t="shared" ref="AC134:AC145" si="129">+ROUND(MEDIAN(P134,Q134,R134),0)</f>
        <v>191356</v>
      </c>
      <c r="AD134" s="58">
        <f t="shared" ref="AD134:AD145" si="130">+ROUND(GEOMEAN(P134,Q134,R134),0)</f>
        <v>147269</v>
      </c>
      <c r="AE134" s="59">
        <f t="shared" ref="AE134:AE145" si="131">HARMEAN(P134,Q134,R134)</f>
        <v>131646.5851866515</v>
      </c>
      <c r="AF134" s="60">
        <f t="shared" ref="AF134:AF145" si="132">+ROUND(MIN(P134,Q134,R134),0)</f>
        <v>77350</v>
      </c>
      <c r="AG134" s="61">
        <f t="shared" ref="AG134:AG145" si="133">+ROUND(_xlfn.STDEV.S(P134,Q134,R134),2)</f>
        <v>73891.25</v>
      </c>
      <c r="AH134" s="62">
        <f t="shared" ref="AH134:AH174" si="134">+ROUND(AG134/AB134,2)</f>
        <v>0.46</v>
      </c>
      <c r="AI134" s="63" t="str">
        <f t="shared" ref="AI134:AI174" si="135">IF(AND(AH134&lt;=50%),"MEDIA ARMONICA","PROMEDIO  ")</f>
        <v>MEDIA ARMONICA</v>
      </c>
      <c r="AJ134" s="72"/>
    </row>
    <row r="135" spans="2:36" ht="17.25" customHeight="1">
      <c r="B135" s="365"/>
      <c r="C135" s="368"/>
      <c r="D135" s="362"/>
      <c r="E135" s="39">
        <v>93</v>
      </c>
      <c r="F135" s="43" t="s">
        <v>248</v>
      </c>
      <c r="G135" s="10"/>
      <c r="H135" s="10"/>
      <c r="I135" s="10"/>
      <c r="J135" s="44">
        <v>94</v>
      </c>
      <c r="K135" s="110" t="s">
        <v>249</v>
      </c>
      <c r="L135" s="46" t="s">
        <v>248</v>
      </c>
      <c r="M135" s="73">
        <v>77350</v>
      </c>
      <c r="N135" s="48">
        <v>45000</v>
      </c>
      <c r="O135" s="49">
        <f t="shared" si="125"/>
        <v>8550</v>
      </c>
      <c r="P135" s="92">
        <f t="shared" si="126"/>
        <v>53550</v>
      </c>
      <c r="Q135" s="73">
        <v>115846.5</v>
      </c>
      <c r="R135" s="47">
        <f t="shared" ref="R135:R169" si="136">(Z135*5.1%)+Z135</f>
        <v>64410.535000000003</v>
      </c>
      <c r="S135" s="52">
        <f t="shared" si="127"/>
        <v>77936</v>
      </c>
      <c r="T135" s="53">
        <f t="shared" si="128"/>
        <v>70041.648074432087</v>
      </c>
      <c r="U135" s="52">
        <f t="shared" ref="U135:U136" si="137">ROUND(T135,0)</f>
        <v>70042</v>
      </c>
      <c r="V135" s="13" t="s">
        <v>250</v>
      </c>
      <c r="W135" s="76">
        <v>23279</v>
      </c>
      <c r="X135" s="76" t="s">
        <v>251</v>
      </c>
      <c r="Y135" s="10"/>
      <c r="Z135" s="54">
        <v>61285</v>
      </c>
      <c r="AA135" s="55">
        <v>31037.58</v>
      </c>
      <c r="AB135" s="56">
        <f t="shared" ref="AB135:AB145" si="138">+ROUND(AVERAGE(P135,Q135,R135),0)</f>
        <v>77936</v>
      </c>
      <c r="AC135" s="57">
        <f t="shared" si="129"/>
        <v>64411</v>
      </c>
      <c r="AD135" s="58">
        <f t="shared" si="130"/>
        <v>73655</v>
      </c>
      <c r="AE135" s="59">
        <f t="shared" si="131"/>
        <v>70041.648074432087</v>
      </c>
      <c r="AF135" s="60">
        <f t="shared" si="132"/>
        <v>53550</v>
      </c>
      <c r="AG135" s="61">
        <f t="shared" si="133"/>
        <v>33277.78</v>
      </c>
      <c r="AH135" s="62">
        <f t="shared" si="134"/>
        <v>0.43</v>
      </c>
      <c r="AI135" s="63" t="str">
        <f t="shared" si="135"/>
        <v>MEDIA ARMONICA</v>
      </c>
    </row>
    <row r="136" spans="2:36" ht="17.25" customHeight="1">
      <c r="B136" s="365"/>
      <c r="C136" s="368"/>
      <c r="D136" s="362"/>
      <c r="E136" s="39">
        <v>94</v>
      </c>
      <c r="F136" s="43" t="s">
        <v>252</v>
      </c>
      <c r="G136" s="10"/>
      <c r="H136" s="10"/>
      <c r="I136" s="10"/>
      <c r="J136" s="44">
        <v>95</v>
      </c>
      <c r="K136" s="45" t="s">
        <v>253</v>
      </c>
      <c r="L136" s="46" t="s">
        <v>252</v>
      </c>
      <c r="M136" s="47">
        <v>23800</v>
      </c>
      <c r="N136" s="48">
        <v>22000</v>
      </c>
      <c r="O136" s="49">
        <f t="shared" si="125"/>
        <v>4180</v>
      </c>
      <c r="P136" s="92">
        <f t="shared" si="126"/>
        <v>26180</v>
      </c>
      <c r="Q136" s="47">
        <v>35048.480000000003</v>
      </c>
      <c r="R136" s="47">
        <f t="shared" si="136"/>
        <v>22762.558000000001</v>
      </c>
      <c r="S136" s="52">
        <f t="shared" si="127"/>
        <v>27997</v>
      </c>
      <c r="T136" s="53">
        <f t="shared" si="128"/>
        <v>27109.871269407973</v>
      </c>
      <c r="U136" s="52">
        <f t="shared" si="137"/>
        <v>27110</v>
      </c>
      <c r="V136" s="13"/>
      <c r="W136" s="13"/>
      <c r="X136" s="13"/>
      <c r="Y136" s="10"/>
      <c r="Z136" s="54">
        <v>21658</v>
      </c>
      <c r="AA136" s="55">
        <v>10946.81</v>
      </c>
      <c r="AB136" s="56">
        <f t="shared" si="138"/>
        <v>27997</v>
      </c>
      <c r="AC136" s="57">
        <f t="shared" si="129"/>
        <v>26180</v>
      </c>
      <c r="AD136" s="58">
        <f t="shared" si="130"/>
        <v>27539</v>
      </c>
      <c r="AE136" s="59">
        <f t="shared" si="131"/>
        <v>27109.871269407973</v>
      </c>
      <c r="AF136" s="60">
        <f t="shared" si="132"/>
        <v>22763</v>
      </c>
      <c r="AG136" s="61">
        <f t="shared" si="133"/>
        <v>6341.3</v>
      </c>
      <c r="AH136" s="62">
        <f t="shared" si="134"/>
        <v>0.23</v>
      </c>
      <c r="AI136" s="63" t="str">
        <f t="shared" si="135"/>
        <v>MEDIA ARMONICA</v>
      </c>
    </row>
    <row r="137" spans="2:36" ht="17.25" customHeight="1">
      <c r="B137" s="365"/>
      <c r="C137" s="368"/>
      <c r="D137" s="362"/>
      <c r="E137" s="39">
        <v>95</v>
      </c>
      <c r="F137" s="43" t="s">
        <v>254</v>
      </c>
      <c r="G137" s="10"/>
      <c r="H137" s="10"/>
      <c r="I137" s="10"/>
      <c r="J137" s="44">
        <v>96</v>
      </c>
      <c r="K137" s="45" t="s">
        <v>255</v>
      </c>
      <c r="L137" s="46" t="s">
        <v>254</v>
      </c>
      <c r="M137" s="47">
        <v>53550</v>
      </c>
      <c r="N137" s="48">
        <v>85000</v>
      </c>
      <c r="O137" s="49">
        <f t="shared" si="125"/>
        <v>16150</v>
      </c>
      <c r="P137" s="92">
        <f t="shared" si="126"/>
        <v>101150</v>
      </c>
      <c r="Q137" s="47">
        <v>47124</v>
      </c>
      <c r="R137" s="47">
        <f t="shared" si="136"/>
        <v>318925.95</v>
      </c>
      <c r="S137" s="53">
        <f t="shared" si="127"/>
        <v>155733</v>
      </c>
      <c r="T137" s="52">
        <f t="shared" si="128"/>
        <v>87610.576561552676</v>
      </c>
      <c r="U137" s="52">
        <f>ROUND(S137,0)</f>
        <v>155733</v>
      </c>
      <c r="V137" s="13"/>
      <c r="W137" s="13"/>
      <c r="X137" s="13"/>
      <c r="Y137" s="10"/>
      <c r="Z137" s="54">
        <v>303450</v>
      </c>
      <c r="AA137" s="55">
        <v>154467.95000000001</v>
      </c>
      <c r="AB137" s="56">
        <f t="shared" si="138"/>
        <v>155733</v>
      </c>
      <c r="AC137" s="57">
        <f t="shared" si="129"/>
        <v>101150</v>
      </c>
      <c r="AD137" s="58">
        <f t="shared" si="130"/>
        <v>114983</v>
      </c>
      <c r="AE137" s="59">
        <f t="shared" si="131"/>
        <v>87610.576561552676</v>
      </c>
      <c r="AF137" s="60">
        <f t="shared" si="132"/>
        <v>47124</v>
      </c>
      <c r="AG137" s="61">
        <f t="shared" si="133"/>
        <v>143887.38</v>
      </c>
      <c r="AH137" s="62">
        <f t="shared" si="134"/>
        <v>0.92</v>
      </c>
      <c r="AI137" s="63" t="str">
        <f t="shared" si="135"/>
        <v xml:space="preserve">PROMEDIO  </v>
      </c>
    </row>
    <row r="138" spans="2:36" ht="17.25" customHeight="1">
      <c r="B138" s="365"/>
      <c r="C138" s="368"/>
      <c r="D138" s="362"/>
      <c r="E138" s="39">
        <v>96</v>
      </c>
      <c r="F138" s="43" t="s">
        <v>256</v>
      </c>
      <c r="G138" s="10"/>
      <c r="H138" s="10"/>
      <c r="I138" s="10"/>
      <c r="J138" s="44">
        <v>97</v>
      </c>
      <c r="K138" s="45" t="s">
        <v>257</v>
      </c>
      <c r="L138" s="46" t="s">
        <v>256</v>
      </c>
      <c r="M138" s="47">
        <v>1785000</v>
      </c>
      <c r="N138" s="48">
        <v>950000</v>
      </c>
      <c r="O138" s="49">
        <f t="shared" si="125"/>
        <v>180500</v>
      </c>
      <c r="P138" s="92">
        <f t="shared" si="126"/>
        <v>1130500</v>
      </c>
      <c r="Q138" s="47">
        <v>835380</v>
      </c>
      <c r="R138" s="47">
        <f t="shared" si="136"/>
        <v>2912669.932</v>
      </c>
      <c r="S138" s="53">
        <f t="shared" si="127"/>
        <v>1626183</v>
      </c>
      <c r="T138" s="52">
        <f t="shared" si="128"/>
        <v>1237137.899726822</v>
      </c>
      <c r="U138" s="52">
        <f t="shared" ref="U138:U139" si="139">ROUND(S138,0)</f>
        <v>1626183</v>
      </c>
      <c r="V138" s="13"/>
      <c r="W138" s="13"/>
      <c r="X138" s="13"/>
      <c r="Y138" s="10"/>
      <c r="Z138" s="54">
        <v>2771332</v>
      </c>
      <c r="AA138" s="55">
        <v>1400682.36</v>
      </c>
      <c r="AB138" s="56">
        <f t="shared" si="138"/>
        <v>1626183</v>
      </c>
      <c r="AC138" s="57">
        <f t="shared" si="129"/>
        <v>1130500</v>
      </c>
      <c r="AD138" s="58">
        <f t="shared" si="130"/>
        <v>1401141</v>
      </c>
      <c r="AE138" s="59">
        <f t="shared" si="131"/>
        <v>1237137.899726822</v>
      </c>
      <c r="AF138" s="60">
        <f t="shared" si="132"/>
        <v>835380</v>
      </c>
      <c r="AG138" s="61">
        <f t="shared" si="133"/>
        <v>1123859.3400000001</v>
      </c>
      <c r="AH138" s="62">
        <f t="shared" si="134"/>
        <v>0.69</v>
      </c>
      <c r="AI138" s="63" t="str">
        <f t="shared" si="135"/>
        <v xml:space="preserve">PROMEDIO  </v>
      </c>
    </row>
    <row r="139" spans="2:36" ht="17.25" customHeight="1">
      <c r="B139" s="365"/>
      <c r="C139" s="368"/>
      <c r="D139" s="362"/>
      <c r="E139" s="39">
        <v>97</v>
      </c>
      <c r="F139" s="43" t="s">
        <v>258</v>
      </c>
      <c r="G139" s="10"/>
      <c r="H139" s="10"/>
      <c r="I139" s="10"/>
      <c r="J139" s="44">
        <v>98</v>
      </c>
      <c r="K139" s="45" t="s">
        <v>259</v>
      </c>
      <c r="L139" s="46" t="s">
        <v>258</v>
      </c>
      <c r="M139" s="47">
        <v>535500</v>
      </c>
      <c r="N139" s="48">
        <v>450000</v>
      </c>
      <c r="O139" s="49">
        <f t="shared" si="125"/>
        <v>85500</v>
      </c>
      <c r="P139" s="92">
        <f t="shared" si="126"/>
        <v>535500</v>
      </c>
      <c r="Q139" s="47">
        <v>157080</v>
      </c>
      <c r="R139" s="47">
        <f t="shared" si="136"/>
        <v>156086.11199999999</v>
      </c>
      <c r="S139" s="53">
        <f t="shared" si="127"/>
        <v>282889</v>
      </c>
      <c r="T139" s="52">
        <f t="shared" si="128"/>
        <v>204913.60461282349</v>
      </c>
      <c r="U139" s="52">
        <f t="shared" si="139"/>
        <v>282889</v>
      </c>
      <c r="V139" s="13"/>
      <c r="W139" s="13"/>
      <c r="X139" s="13"/>
      <c r="Y139" s="10"/>
      <c r="Z139" s="54">
        <v>148512</v>
      </c>
      <c r="AA139" s="55">
        <v>75159.210000000006</v>
      </c>
      <c r="AB139" s="56">
        <f t="shared" si="138"/>
        <v>282889</v>
      </c>
      <c r="AC139" s="57">
        <f t="shared" si="129"/>
        <v>157080</v>
      </c>
      <c r="AD139" s="58">
        <f t="shared" si="130"/>
        <v>235911</v>
      </c>
      <c r="AE139" s="59">
        <f t="shared" si="131"/>
        <v>204913.60461282349</v>
      </c>
      <c r="AF139" s="60">
        <f t="shared" si="132"/>
        <v>156086</v>
      </c>
      <c r="AG139" s="61">
        <f t="shared" si="133"/>
        <v>218768.36</v>
      </c>
      <c r="AH139" s="62">
        <f t="shared" si="134"/>
        <v>0.77</v>
      </c>
      <c r="AI139" s="63" t="str">
        <f t="shared" si="135"/>
        <v xml:space="preserve">PROMEDIO  </v>
      </c>
    </row>
    <row r="140" spans="2:36" ht="17.25" customHeight="1">
      <c r="B140" s="365"/>
      <c r="C140" s="368"/>
      <c r="D140" s="362"/>
      <c r="E140" s="39">
        <v>98</v>
      </c>
      <c r="F140" s="43" t="s">
        <v>260</v>
      </c>
      <c r="G140" s="10"/>
      <c r="H140" s="10"/>
      <c r="I140" s="10"/>
      <c r="J140" s="44">
        <v>99</v>
      </c>
      <c r="K140" s="45" t="s">
        <v>261</v>
      </c>
      <c r="L140" s="46" t="s">
        <v>260</v>
      </c>
      <c r="M140" s="47">
        <v>305235</v>
      </c>
      <c r="N140" s="48">
        <v>110000</v>
      </c>
      <c r="O140" s="49">
        <f t="shared" si="125"/>
        <v>20900</v>
      </c>
      <c r="P140" s="92">
        <f t="shared" si="126"/>
        <v>130900</v>
      </c>
      <c r="Q140" s="47">
        <v>92355.9</v>
      </c>
      <c r="R140" s="47">
        <f t="shared" si="136"/>
        <v>195858.054</v>
      </c>
      <c r="S140" s="52">
        <f t="shared" si="127"/>
        <v>139705</v>
      </c>
      <c r="T140" s="53">
        <f t="shared" si="128"/>
        <v>127265.12597227249</v>
      </c>
      <c r="U140" s="52">
        <f t="shared" ref="U140:U159" si="140">ROUND(T140,0)</f>
        <v>127265</v>
      </c>
      <c r="V140" s="13"/>
      <c r="W140" s="13"/>
      <c r="X140" s="13"/>
      <c r="Y140" s="10"/>
      <c r="Z140" s="54">
        <v>186354</v>
      </c>
      <c r="AA140" s="55">
        <v>93534</v>
      </c>
      <c r="AB140" s="56">
        <f t="shared" si="138"/>
        <v>139705</v>
      </c>
      <c r="AC140" s="57">
        <f t="shared" si="129"/>
        <v>130900</v>
      </c>
      <c r="AD140" s="58">
        <f t="shared" si="130"/>
        <v>133285</v>
      </c>
      <c r="AE140" s="59">
        <f t="shared" si="131"/>
        <v>127265.12597227249</v>
      </c>
      <c r="AF140" s="60">
        <f t="shared" si="132"/>
        <v>92356</v>
      </c>
      <c r="AG140" s="61">
        <f t="shared" si="133"/>
        <v>52309.8</v>
      </c>
      <c r="AH140" s="62">
        <f t="shared" si="134"/>
        <v>0.37</v>
      </c>
      <c r="AI140" s="63" t="str">
        <f t="shared" si="135"/>
        <v>MEDIA ARMONICA</v>
      </c>
      <c r="AJ140" s="72"/>
    </row>
    <row r="141" spans="2:36" ht="17.25" customHeight="1">
      <c r="B141" s="365"/>
      <c r="C141" s="368"/>
      <c r="D141" s="362"/>
      <c r="E141" s="39">
        <v>99</v>
      </c>
      <c r="F141" s="43" t="s">
        <v>262</v>
      </c>
      <c r="G141" s="10"/>
      <c r="H141" s="10"/>
      <c r="I141" s="10"/>
      <c r="J141" s="44">
        <v>100</v>
      </c>
      <c r="K141" s="45" t="s">
        <v>263</v>
      </c>
      <c r="L141" s="46" t="s">
        <v>262</v>
      </c>
      <c r="M141" s="47">
        <v>77350</v>
      </c>
      <c r="N141" s="48">
        <v>65000</v>
      </c>
      <c r="O141" s="49">
        <f t="shared" si="125"/>
        <v>12350</v>
      </c>
      <c r="P141" s="92">
        <f t="shared" si="126"/>
        <v>77350</v>
      </c>
      <c r="Q141" s="47">
        <v>49087.5</v>
      </c>
      <c r="R141" s="47">
        <f t="shared" si="136"/>
        <v>110060.72</v>
      </c>
      <c r="S141" s="52">
        <f t="shared" si="127"/>
        <v>78833</v>
      </c>
      <c r="T141" s="53">
        <f t="shared" si="128"/>
        <v>70778.209040541726</v>
      </c>
      <c r="U141" s="52">
        <f t="shared" si="140"/>
        <v>70778</v>
      </c>
      <c r="V141" s="13"/>
      <c r="W141" s="13"/>
      <c r="X141" s="13"/>
      <c r="Y141" s="10"/>
      <c r="Z141" s="54">
        <v>104720</v>
      </c>
      <c r="AA141" s="55">
        <v>53273.919999999998</v>
      </c>
      <c r="AB141" s="56">
        <f t="shared" si="138"/>
        <v>78833</v>
      </c>
      <c r="AC141" s="57">
        <f t="shared" si="129"/>
        <v>77350</v>
      </c>
      <c r="AD141" s="58">
        <f t="shared" si="130"/>
        <v>74763</v>
      </c>
      <c r="AE141" s="59">
        <f t="shared" si="131"/>
        <v>70778.209040541726</v>
      </c>
      <c r="AF141" s="60">
        <f t="shared" si="132"/>
        <v>49088</v>
      </c>
      <c r="AG141" s="61">
        <f t="shared" si="133"/>
        <v>30513.64</v>
      </c>
      <c r="AH141" s="62">
        <f t="shared" si="134"/>
        <v>0.39</v>
      </c>
      <c r="AI141" s="63" t="str">
        <f t="shared" si="135"/>
        <v>MEDIA ARMONICA</v>
      </c>
      <c r="AJ141" s="72"/>
    </row>
    <row r="142" spans="2:36" ht="17.25" customHeight="1">
      <c r="B142" s="365"/>
      <c r="C142" s="368"/>
      <c r="D142" s="362"/>
      <c r="E142" s="39">
        <v>100</v>
      </c>
      <c r="F142" s="43" t="s">
        <v>264</v>
      </c>
      <c r="G142" s="10"/>
      <c r="H142" s="10"/>
      <c r="I142" s="10"/>
      <c r="J142" s="44">
        <v>101</v>
      </c>
      <c r="K142" s="45" t="s">
        <v>265</v>
      </c>
      <c r="L142" s="46" t="s">
        <v>264</v>
      </c>
      <c r="M142" s="47">
        <v>3877615</v>
      </c>
      <c r="N142" s="48">
        <v>4378000</v>
      </c>
      <c r="O142" s="49">
        <f t="shared" si="125"/>
        <v>831820</v>
      </c>
      <c r="P142" s="98">
        <f t="shared" si="126"/>
        <v>5209820</v>
      </c>
      <c r="Q142" s="47">
        <v>3180013.2</v>
      </c>
      <c r="R142" s="47">
        <f t="shared" si="136"/>
        <v>3121722.24</v>
      </c>
      <c r="S142" s="52">
        <f t="shared" si="127"/>
        <v>3837185</v>
      </c>
      <c r="T142" s="53">
        <f t="shared" si="128"/>
        <v>3628687.0513286442</v>
      </c>
      <c r="U142" s="52">
        <f t="shared" si="140"/>
        <v>3628687</v>
      </c>
      <c r="V142" s="13"/>
      <c r="W142" s="13"/>
      <c r="X142" s="13"/>
      <c r="Y142" s="10"/>
      <c r="Z142" s="54">
        <v>2970240</v>
      </c>
      <c r="AA142" s="55">
        <v>1508661.77</v>
      </c>
      <c r="AB142" s="56">
        <f t="shared" si="138"/>
        <v>3837185</v>
      </c>
      <c r="AC142" s="57">
        <f t="shared" si="129"/>
        <v>3180013</v>
      </c>
      <c r="AD142" s="58">
        <f t="shared" si="130"/>
        <v>3725764</v>
      </c>
      <c r="AE142" s="59">
        <f t="shared" si="131"/>
        <v>3628687.0513286442</v>
      </c>
      <c r="AF142" s="60">
        <f t="shared" si="132"/>
        <v>3121722</v>
      </c>
      <c r="AG142" s="61">
        <f t="shared" si="133"/>
        <v>1189093.8899999999</v>
      </c>
      <c r="AH142" s="62">
        <f t="shared" si="134"/>
        <v>0.31</v>
      </c>
      <c r="AI142" s="63" t="str">
        <f t="shared" si="135"/>
        <v>MEDIA ARMONICA</v>
      </c>
      <c r="AJ142" s="72"/>
    </row>
    <row r="143" spans="2:36" ht="17.25" customHeight="1">
      <c r="B143" s="365"/>
      <c r="C143" s="368"/>
      <c r="D143" s="362"/>
      <c r="E143" s="39">
        <v>101</v>
      </c>
      <c r="F143" s="43" t="s">
        <v>266</v>
      </c>
      <c r="G143" s="10"/>
      <c r="H143" s="10"/>
      <c r="I143" s="10"/>
      <c r="J143" s="44">
        <v>102</v>
      </c>
      <c r="K143" s="45" t="s">
        <v>267</v>
      </c>
      <c r="L143" s="46" t="s">
        <v>266</v>
      </c>
      <c r="M143" s="47">
        <v>429590</v>
      </c>
      <c r="N143" s="48">
        <v>418000</v>
      </c>
      <c r="O143" s="49">
        <f t="shared" si="125"/>
        <v>79420</v>
      </c>
      <c r="P143" s="92">
        <f t="shared" si="126"/>
        <v>497420</v>
      </c>
      <c r="Q143" s="47">
        <v>418339.74</v>
      </c>
      <c r="R143" s="47">
        <f t="shared" si="136"/>
        <v>372518.54200000002</v>
      </c>
      <c r="S143" s="52">
        <f t="shared" si="127"/>
        <v>429426</v>
      </c>
      <c r="T143" s="53">
        <f t="shared" si="128"/>
        <v>423417.51191785251</v>
      </c>
      <c r="U143" s="52">
        <f t="shared" si="140"/>
        <v>423418</v>
      </c>
      <c r="V143" s="13"/>
      <c r="W143" s="13"/>
      <c r="X143" s="13"/>
      <c r="Y143" s="10"/>
      <c r="Z143" s="54">
        <v>354442</v>
      </c>
      <c r="AA143" s="55">
        <v>179110.47</v>
      </c>
      <c r="AB143" s="56">
        <f t="shared" si="138"/>
        <v>429426</v>
      </c>
      <c r="AC143" s="57">
        <f t="shared" si="129"/>
        <v>418340</v>
      </c>
      <c r="AD143" s="58">
        <f t="shared" si="130"/>
        <v>426383</v>
      </c>
      <c r="AE143" s="59">
        <f t="shared" si="131"/>
        <v>423417.51191785251</v>
      </c>
      <c r="AF143" s="60">
        <f t="shared" si="132"/>
        <v>372519</v>
      </c>
      <c r="AG143" s="61">
        <f t="shared" si="133"/>
        <v>63184.44</v>
      </c>
      <c r="AH143" s="62">
        <f t="shared" si="134"/>
        <v>0.15</v>
      </c>
      <c r="AI143" s="63" t="str">
        <f t="shared" si="135"/>
        <v>MEDIA ARMONICA</v>
      </c>
      <c r="AJ143" s="72"/>
    </row>
    <row r="144" spans="2:36" ht="17.25" customHeight="1">
      <c r="B144" s="365"/>
      <c r="C144" s="368"/>
      <c r="D144" s="362"/>
      <c r="E144" s="39">
        <v>102</v>
      </c>
      <c r="F144" s="43" t="s">
        <v>268</v>
      </c>
      <c r="G144" s="10"/>
      <c r="H144" s="10"/>
      <c r="I144" s="10"/>
      <c r="J144" s="44">
        <v>103</v>
      </c>
      <c r="K144" s="45" t="s">
        <v>269</v>
      </c>
      <c r="L144" s="46" t="s">
        <v>268</v>
      </c>
      <c r="M144" s="47">
        <v>13566000</v>
      </c>
      <c r="N144" s="48">
        <v>13200000</v>
      </c>
      <c r="O144" s="49">
        <f t="shared" si="125"/>
        <v>2508000</v>
      </c>
      <c r="P144" s="92">
        <f t="shared" si="126"/>
        <v>15708000</v>
      </c>
      <c r="Q144" s="47">
        <v>9008088.1799999997</v>
      </c>
      <c r="R144" s="47">
        <f t="shared" si="136"/>
        <v>13543159.725</v>
      </c>
      <c r="S144" s="52">
        <f t="shared" si="127"/>
        <v>12753083</v>
      </c>
      <c r="T144" s="53">
        <f t="shared" si="128"/>
        <v>12071891.116121959</v>
      </c>
      <c r="U144" s="52">
        <f t="shared" si="140"/>
        <v>12071891</v>
      </c>
      <c r="V144" s="13"/>
      <c r="W144" s="13"/>
      <c r="X144" s="13"/>
      <c r="Y144" s="10"/>
      <c r="Z144" s="54">
        <v>12885975</v>
      </c>
      <c r="AA144" s="55">
        <v>6578170.0600000005</v>
      </c>
      <c r="AB144" s="56">
        <f t="shared" si="138"/>
        <v>12753083</v>
      </c>
      <c r="AC144" s="57">
        <f t="shared" si="129"/>
        <v>13543160</v>
      </c>
      <c r="AD144" s="58">
        <f t="shared" si="130"/>
        <v>12421037</v>
      </c>
      <c r="AE144" s="59">
        <f t="shared" si="131"/>
        <v>12071891.116121959</v>
      </c>
      <c r="AF144" s="60">
        <f t="shared" si="132"/>
        <v>9008088</v>
      </c>
      <c r="AG144" s="61">
        <f t="shared" si="133"/>
        <v>3419118.45</v>
      </c>
      <c r="AH144" s="62">
        <f t="shared" si="134"/>
        <v>0.27</v>
      </c>
      <c r="AI144" s="63" t="str">
        <f t="shared" si="135"/>
        <v>MEDIA ARMONICA</v>
      </c>
      <c r="AJ144" s="72"/>
    </row>
    <row r="145" spans="2:36" ht="17.25" customHeight="1">
      <c r="B145" s="365"/>
      <c r="C145" s="368"/>
      <c r="D145" s="362"/>
      <c r="E145" s="39">
        <v>103</v>
      </c>
      <c r="F145" s="43" t="s">
        <v>270</v>
      </c>
      <c r="G145" s="10"/>
      <c r="H145" s="10"/>
      <c r="I145" s="10"/>
      <c r="J145" s="44">
        <v>104</v>
      </c>
      <c r="K145" s="45" t="s">
        <v>271</v>
      </c>
      <c r="L145" s="46" t="s">
        <v>270</v>
      </c>
      <c r="M145" s="73">
        <v>4182850</v>
      </c>
      <c r="N145" s="48">
        <v>4147000</v>
      </c>
      <c r="O145" s="49">
        <f t="shared" si="125"/>
        <v>787930</v>
      </c>
      <c r="P145" s="92">
        <f t="shared" si="126"/>
        <v>4934930</v>
      </c>
      <c r="Q145" s="73">
        <v>2368116.66</v>
      </c>
      <c r="R145" s="47">
        <f t="shared" si="136"/>
        <v>3218650.7149999999</v>
      </c>
      <c r="S145" s="52">
        <f t="shared" si="127"/>
        <v>3507232</v>
      </c>
      <c r="T145" s="53">
        <f t="shared" si="128"/>
        <v>3206488.8788615484</v>
      </c>
      <c r="U145" s="52">
        <f t="shared" si="140"/>
        <v>3206489</v>
      </c>
      <c r="V145" s="13" t="s">
        <v>250</v>
      </c>
      <c r="W145" s="76">
        <v>3062465</v>
      </c>
      <c r="X145" s="76">
        <v>1564791.69</v>
      </c>
      <c r="Y145" s="10"/>
      <c r="Z145" s="54">
        <v>3062465</v>
      </c>
      <c r="AA145" s="55">
        <v>1564791.69</v>
      </c>
      <c r="AB145" s="56">
        <f t="shared" si="138"/>
        <v>3507232</v>
      </c>
      <c r="AC145" s="57">
        <f t="shared" si="129"/>
        <v>3218651</v>
      </c>
      <c r="AD145" s="58">
        <f t="shared" si="130"/>
        <v>3350575</v>
      </c>
      <c r="AE145" s="59">
        <f t="shared" si="131"/>
        <v>3206488.8788615484</v>
      </c>
      <c r="AF145" s="60">
        <f t="shared" si="132"/>
        <v>2368117</v>
      </c>
      <c r="AG145" s="61">
        <f t="shared" si="133"/>
        <v>1307513.77</v>
      </c>
      <c r="AH145" s="62">
        <f t="shared" si="134"/>
        <v>0.37</v>
      </c>
      <c r="AI145" s="63" t="str">
        <f t="shared" si="135"/>
        <v>MEDIA ARMONICA</v>
      </c>
      <c r="AJ145" s="72"/>
    </row>
    <row r="146" spans="2:36" ht="17.25" customHeight="1">
      <c r="B146" s="365"/>
      <c r="C146" s="368"/>
      <c r="D146" s="362"/>
      <c r="E146" s="39">
        <v>104</v>
      </c>
      <c r="F146" s="43" t="s">
        <v>272</v>
      </c>
      <c r="G146" s="10"/>
      <c r="H146" s="10"/>
      <c r="I146" s="10"/>
      <c r="J146" s="44">
        <v>105</v>
      </c>
      <c r="K146" s="45" t="s">
        <v>273</v>
      </c>
      <c r="L146" s="46" t="s">
        <v>272</v>
      </c>
      <c r="M146" s="73">
        <v>2181865</v>
      </c>
      <c r="N146" s="48">
        <v>2387000</v>
      </c>
      <c r="O146" s="49">
        <f t="shared" si="125"/>
        <v>453530</v>
      </c>
      <c r="P146" s="92">
        <f t="shared" si="126"/>
        <v>2840530</v>
      </c>
      <c r="Q146" s="73">
        <v>3666390</v>
      </c>
      <c r="R146" s="73"/>
      <c r="S146" s="52">
        <f t="shared" si="127"/>
        <v>3253460</v>
      </c>
      <c r="T146" s="53">
        <f t="shared" si="128"/>
        <v>3201050.8156547183</v>
      </c>
      <c r="U146" s="52">
        <f t="shared" si="140"/>
        <v>3201051</v>
      </c>
      <c r="V146" s="13"/>
      <c r="W146" s="76"/>
      <c r="X146" s="76"/>
      <c r="Y146" s="10"/>
      <c r="Z146" s="69"/>
      <c r="AA146" s="10"/>
      <c r="AB146" s="56">
        <f>+ROUND(AVERAGE(P146,Q146),0)</f>
        <v>3253460</v>
      </c>
      <c r="AC146" s="57">
        <f t="shared" ref="AC146" si="141">+ROUND(MEDIAN(P146,Q146),0)</f>
        <v>3253460</v>
      </c>
      <c r="AD146" s="58">
        <f t="shared" ref="AD146" si="142">+ROUND(GEOMEAN(P146,Q146),0)</f>
        <v>3227149</v>
      </c>
      <c r="AE146" s="59">
        <f t="shared" ref="AE146" si="143">HARMEAN(P146,Q146)</f>
        <v>3201050.8156547183</v>
      </c>
      <c r="AF146" s="60">
        <f t="shared" ref="AF146" si="144">+ROUND(MIN(P146,Q146),0)</f>
        <v>2840530</v>
      </c>
      <c r="AG146" s="61">
        <f t="shared" ref="AG146" si="145">+ROUND(_xlfn.STDEV.S(P146,Q146),2)</f>
        <v>583971.21</v>
      </c>
      <c r="AH146" s="62">
        <f t="shared" si="134"/>
        <v>0.18</v>
      </c>
      <c r="AI146" s="78" t="str">
        <f t="shared" si="135"/>
        <v>MEDIA ARMONICA</v>
      </c>
    </row>
    <row r="147" spans="2:36" ht="17.25" customHeight="1">
      <c r="B147" s="365"/>
      <c r="C147" s="368"/>
      <c r="D147" s="362"/>
      <c r="E147" s="39">
        <v>105</v>
      </c>
      <c r="F147" s="43" t="s">
        <v>274</v>
      </c>
      <c r="G147" s="10"/>
      <c r="H147" s="10"/>
      <c r="I147" s="10"/>
      <c r="J147" s="44">
        <v>106</v>
      </c>
      <c r="K147" s="45" t="s">
        <v>275</v>
      </c>
      <c r="L147" s="46" t="s">
        <v>274</v>
      </c>
      <c r="M147" s="47">
        <v>678300</v>
      </c>
      <c r="N147" s="48">
        <v>671000</v>
      </c>
      <c r="O147" s="49">
        <f t="shared" si="125"/>
        <v>127490</v>
      </c>
      <c r="P147" s="92">
        <f t="shared" si="126"/>
        <v>798490</v>
      </c>
      <c r="Q147" s="47">
        <v>565645.07999999996</v>
      </c>
      <c r="R147" s="47">
        <f t="shared" si="136"/>
        <v>758793.62300000002</v>
      </c>
      <c r="S147" s="52">
        <f t="shared" si="127"/>
        <v>707643</v>
      </c>
      <c r="T147" s="53">
        <f t="shared" si="128"/>
        <v>691540.88935610675</v>
      </c>
      <c r="U147" s="52">
        <f t="shared" si="140"/>
        <v>691541</v>
      </c>
      <c r="V147" s="13"/>
      <c r="W147" s="13"/>
      <c r="X147" s="13"/>
      <c r="Y147" s="10"/>
      <c r="Z147" s="54">
        <v>721973</v>
      </c>
      <c r="AA147" s="55">
        <v>367842.09</v>
      </c>
      <c r="AB147" s="56">
        <f t="shared" ref="AB147:AB156" si="146">+ROUND(AVERAGE(P147,Q147,R147),0)</f>
        <v>707643</v>
      </c>
      <c r="AC147" s="57">
        <f t="shared" ref="AC147:AC156" si="147">+ROUND(MEDIAN(P147,Q147,R147),0)</f>
        <v>758794</v>
      </c>
      <c r="AD147" s="58">
        <f t="shared" ref="AD147:AD156" si="148">+ROUND(GEOMEAN(P147,Q147,R147),0)</f>
        <v>699808</v>
      </c>
      <c r="AE147" s="59">
        <f t="shared" ref="AE147:AE156" si="149">HARMEAN(P147,Q147,R147)</f>
        <v>691540.88935610675</v>
      </c>
      <c r="AF147" s="60">
        <f t="shared" ref="AF147:AF156" si="150">+ROUND(MIN(P147,Q147,R147),0)</f>
        <v>565645</v>
      </c>
      <c r="AG147" s="61">
        <f t="shared" ref="AG147:AG156" si="151">+ROUND(_xlfn.STDEV.S(P147,Q147,R147),2)</f>
        <v>124565.19</v>
      </c>
      <c r="AH147" s="62">
        <f t="shared" si="134"/>
        <v>0.18</v>
      </c>
      <c r="AI147" s="63" t="str">
        <f t="shared" si="135"/>
        <v>MEDIA ARMONICA</v>
      </c>
    </row>
    <row r="148" spans="2:36" ht="17.25" customHeight="1">
      <c r="B148" s="365"/>
      <c r="C148" s="368"/>
      <c r="D148" s="362"/>
      <c r="E148" s="39">
        <v>106</v>
      </c>
      <c r="F148" s="43" t="s">
        <v>276</v>
      </c>
      <c r="G148" s="10"/>
      <c r="H148" s="10"/>
      <c r="I148" s="10"/>
      <c r="J148" s="44">
        <v>107</v>
      </c>
      <c r="K148" s="45" t="s">
        <v>277</v>
      </c>
      <c r="L148" s="46" t="s">
        <v>276</v>
      </c>
      <c r="M148" s="47">
        <v>373065</v>
      </c>
      <c r="N148" s="48">
        <v>363000</v>
      </c>
      <c r="O148" s="49">
        <f t="shared" si="125"/>
        <v>68970</v>
      </c>
      <c r="P148" s="92">
        <f t="shared" si="126"/>
        <v>431970</v>
      </c>
      <c r="Q148" s="47">
        <v>299344.5</v>
      </c>
      <c r="R148" s="47">
        <f t="shared" si="136"/>
        <v>407788</v>
      </c>
      <c r="S148" s="52">
        <f t="shared" si="127"/>
        <v>379701</v>
      </c>
      <c r="T148" s="53">
        <f t="shared" si="128"/>
        <v>370011.19477126602</v>
      </c>
      <c r="U148" s="52">
        <f t="shared" si="140"/>
        <v>370011</v>
      </c>
      <c r="V148" s="13"/>
      <c r="W148" s="13"/>
      <c r="X148" s="13"/>
      <c r="Y148" s="10"/>
      <c r="Z148" s="54">
        <v>388000</v>
      </c>
      <c r="AA148" s="55">
        <v>196772.45</v>
      </c>
      <c r="AB148" s="56">
        <f t="shared" si="146"/>
        <v>379701</v>
      </c>
      <c r="AC148" s="57">
        <f t="shared" si="147"/>
        <v>407788</v>
      </c>
      <c r="AD148" s="58">
        <f t="shared" si="148"/>
        <v>374990</v>
      </c>
      <c r="AE148" s="59">
        <f t="shared" si="149"/>
        <v>370011.19477126602</v>
      </c>
      <c r="AF148" s="60">
        <f t="shared" si="150"/>
        <v>299345</v>
      </c>
      <c r="AG148" s="61">
        <f t="shared" si="151"/>
        <v>70633.19</v>
      </c>
      <c r="AH148" s="62">
        <f t="shared" si="134"/>
        <v>0.19</v>
      </c>
      <c r="AI148" s="63" t="str">
        <f t="shared" si="135"/>
        <v>MEDIA ARMONICA</v>
      </c>
    </row>
    <row r="149" spans="2:36" ht="17.25" customHeight="1">
      <c r="B149" s="365"/>
      <c r="C149" s="368"/>
      <c r="D149" s="362"/>
      <c r="E149" s="39">
        <v>107</v>
      </c>
      <c r="F149" s="43" t="s">
        <v>278</v>
      </c>
      <c r="G149" s="10"/>
      <c r="H149" s="10"/>
      <c r="I149" s="10"/>
      <c r="J149" s="44">
        <v>108</v>
      </c>
      <c r="K149" s="45" t="s">
        <v>279</v>
      </c>
      <c r="L149" s="46" t="s">
        <v>278</v>
      </c>
      <c r="M149" s="47">
        <v>139230</v>
      </c>
      <c r="N149" s="48">
        <v>91000</v>
      </c>
      <c r="O149" s="49">
        <f t="shared" si="125"/>
        <v>17290</v>
      </c>
      <c r="P149" s="92">
        <f t="shared" si="126"/>
        <v>108290</v>
      </c>
      <c r="Q149" s="47">
        <v>118399.05</v>
      </c>
      <c r="R149" s="47">
        <f t="shared" si="136"/>
        <v>114813.342</v>
      </c>
      <c r="S149" s="52">
        <f t="shared" si="127"/>
        <v>113834</v>
      </c>
      <c r="T149" s="53">
        <f t="shared" si="128"/>
        <v>113678.27872937606</v>
      </c>
      <c r="U149" s="52">
        <f t="shared" si="140"/>
        <v>113678</v>
      </c>
      <c r="V149" s="13"/>
      <c r="W149" s="13"/>
      <c r="X149" s="13"/>
      <c r="Y149" s="10"/>
      <c r="Z149" s="54">
        <v>109242</v>
      </c>
      <c r="AA149" s="55">
        <v>55257.65</v>
      </c>
      <c r="AB149" s="56">
        <f t="shared" si="146"/>
        <v>113834</v>
      </c>
      <c r="AC149" s="57">
        <f t="shared" si="147"/>
        <v>114813</v>
      </c>
      <c r="AD149" s="58">
        <f t="shared" si="148"/>
        <v>113757</v>
      </c>
      <c r="AE149" s="59">
        <f t="shared" si="149"/>
        <v>113678.27872937606</v>
      </c>
      <c r="AF149" s="60">
        <f t="shared" si="150"/>
        <v>108290</v>
      </c>
      <c r="AG149" s="61">
        <f t="shared" si="151"/>
        <v>5125.17</v>
      </c>
      <c r="AH149" s="62">
        <f t="shared" si="134"/>
        <v>0.05</v>
      </c>
      <c r="AI149" s="63" t="str">
        <f t="shared" si="135"/>
        <v>MEDIA ARMONICA</v>
      </c>
    </row>
    <row r="150" spans="2:36" ht="17.25" customHeight="1">
      <c r="B150" s="365"/>
      <c r="C150" s="368"/>
      <c r="D150" s="362"/>
      <c r="E150" s="39">
        <v>108</v>
      </c>
      <c r="F150" s="43" t="s">
        <v>280</v>
      </c>
      <c r="G150" s="10"/>
      <c r="H150" s="10"/>
      <c r="I150" s="10"/>
      <c r="J150" s="44">
        <v>109</v>
      </c>
      <c r="K150" s="45" t="s">
        <v>281</v>
      </c>
      <c r="L150" s="46" t="s">
        <v>280</v>
      </c>
      <c r="M150" s="73">
        <v>4510695</v>
      </c>
      <c r="N150" s="48">
        <v>3443000</v>
      </c>
      <c r="O150" s="49">
        <f t="shared" si="125"/>
        <v>654170</v>
      </c>
      <c r="P150" s="92">
        <f t="shared" si="126"/>
        <v>4097170</v>
      </c>
      <c r="Q150" s="73">
        <v>1769427.66</v>
      </c>
      <c r="R150" s="47">
        <f t="shared" si="136"/>
        <v>2693799.182</v>
      </c>
      <c r="S150" s="52">
        <f t="shared" si="127"/>
        <v>2853466</v>
      </c>
      <c r="T150" s="53">
        <f t="shared" si="128"/>
        <v>2541407.3068025731</v>
      </c>
      <c r="U150" s="52">
        <f t="shared" si="140"/>
        <v>2541407</v>
      </c>
      <c r="V150" s="13">
        <v>190</v>
      </c>
      <c r="W150" s="76">
        <v>2563082</v>
      </c>
      <c r="X150" s="76">
        <v>1295304.29</v>
      </c>
      <c r="Y150" s="10"/>
      <c r="Z150" s="54">
        <v>2563082</v>
      </c>
      <c r="AA150" s="55">
        <v>1295304.29</v>
      </c>
      <c r="AB150" s="56">
        <f t="shared" si="146"/>
        <v>2853466</v>
      </c>
      <c r="AC150" s="57">
        <f t="shared" si="147"/>
        <v>2693799</v>
      </c>
      <c r="AD150" s="58">
        <f t="shared" si="148"/>
        <v>2692944</v>
      </c>
      <c r="AE150" s="59">
        <f t="shared" si="149"/>
        <v>2541407.3068025731</v>
      </c>
      <c r="AF150" s="60">
        <f t="shared" si="150"/>
        <v>1769428</v>
      </c>
      <c r="AG150" s="61">
        <f t="shared" si="151"/>
        <v>1172056.3700000001</v>
      </c>
      <c r="AH150" s="62">
        <f t="shared" si="134"/>
        <v>0.41</v>
      </c>
      <c r="AI150" s="63" t="str">
        <f t="shared" si="135"/>
        <v>MEDIA ARMONICA</v>
      </c>
    </row>
    <row r="151" spans="2:36" ht="17.25" customHeight="1">
      <c r="B151" s="365"/>
      <c r="C151" s="368"/>
      <c r="D151" s="362"/>
      <c r="E151" s="39">
        <v>109</v>
      </c>
      <c r="F151" s="43" t="s">
        <v>282</v>
      </c>
      <c r="G151" s="10"/>
      <c r="H151" s="10"/>
      <c r="I151" s="10"/>
      <c r="J151" s="44">
        <v>110</v>
      </c>
      <c r="K151" s="45" t="s">
        <v>283</v>
      </c>
      <c r="L151" s="46" t="s">
        <v>282</v>
      </c>
      <c r="M151" s="47">
        <v>2894080</v>
      </c>
      <c r="N151" s="48">
        <v>2475000</v>
      </c>
      <c r="O151" s="49">
        <f t="shared" si="125"/>
        <v>470250</v>
      </c>
      <c r="P151" s="92">
        <f t="shared" si="126"/>
        <v>2945250</v>
      </c>
      <c r="Q151" s="47">
        <v>1432398.24</v>
      </c>
      <c r="R151" s="47">
        <f t="shared" si="136"/>
        <v>2371621.4380000001</v>
      </c>
      <c r="S151" s="52">
        <f t="shared" si="127"/>
        <v>2249757</v>
      </c>
      <c r="T151" s="53">
        <f t="shared" si="128"/>
        <v>2055763.1544226981</v>
      </c>
      <c r="U151" s="52">
        <f t="shared" si="140"/>
        <v>2055763</v>
      </c>
      <c r="V151" s="13"/>
      <c r="W151" s="13"/>
      <c r="X151" s="13"/>
      <c r="Y151" s="10"/>
      <c r="Z151" s="54">
        <v>2256538</v>
      </c>
      <c r="AA151" s="55">
        <v>1149524.53</v>
      </c>
      <c r="AB151" s="56">
        <f t="shared" si="146"/>
        <v>2249757</v>
      </c>
      <c r="AC151" s="57">
        <f t="shared" si="147"/>
        <v>2371621</v>
      </c>
      <c r="AD151" s="58">
        <f t="shared" si="148"/>
        <v>2154817</v>
      </c>
      <c r="AE151" s="59">
        <f t="shared" si="149"/>
        <v>2055763.1544226981</v>
      </c>
      <c r="AF151" s="60">
        <f t="shared" si="150"/>
        <v>1432398</v>
      </c>
      <c r="AG151" s="61">
        <f t="shared" si="151"/>
        <v>763752.84</v>
      </c>
      <c r="AH151" s="62">
        <f t="shared" si="134"/>
        <v>0.34</v>
      </c>
      <c r="AI151" s="63" t="str">
        <f t="shared" si="135"/>
        <v>MEDIA ARMONICA</v>
      </c>
    </row>
    <row r="152" spans="2:36" ht="17.25" customHeight="1">
      <c r="B152" s="365"/>
      <c r="C152" s="368"/>
      <c r="D152" s="362"/>
      <c r="E152" s="39">
        <v>110</v>
      </c>
      <c r="F152" s="43" t="s">
        <v>284</v>
      </c>
      <c r="G152" s="10"/>
      <c r="H152" s="10"/>
      <c r="I152" s="10"/>
      <c r="J152" s="44">
        <v>111</v>
      </c>
      <c r="K152" s="45" t="s">
        <v>285</v>
      </c>
      <c r="L152" s="46" t="s">
        <v>284</v>
      </c>
      <c r="M152" s="47">
        <v>2894080</v>
      </c>
      <c r="N152" s="48">
        <v>2670000</v>
      </c>
      <c r="O152" s="49">
        <f t="shared" si="125"/>
        <v>507300</v>
      </c>
      <c r="P152" s="92">
        <f t="shared" si="126"/>
        <v>3177300</v>
      </c>
      <c r="Q152" s="47">
        <v>2340549.12</v>
      </c>
      <c r="R152" s="47">
        <f t="shared" si="136"/>
        <v>2383189.7949999999</v>
      </c>
      <c r="S152" s="52">
        <f t="shared" si="127"/>
        <v>2633680</v>
      </c>
      <c r="T152" s="53">
        <f t="shared" si="128"/>
        <v>2582670.2162223738</v>
      </c>
      <c r="U152" s="52">
        <f t="shared" si="140"/>
        <v>2582670</v>
      </c>
      <c r="V152" s="13"/>
      <c r="W152" s="13"/>
      <c r="X152" s="13"/>
      <c r="Y152" s="10"/>
      <c r="Z152" s="54">
        <v>2267545</v>
      </c>
      <c r="AA152" s="55">
        <v>1143025.94</v>
      </c>
      <c r="AB152" s="56">
        <f t="shared" si="146"/>
        <v>2633680</v>
      </c>
      <c r="AC152" s="57">
        <f t="shared" si="147"/>
        <v>2383190</v>
      </c>
      <c r="AD152" s="58">
        <f t="shared" si="148"/>
        <v>2607223</v>
      </c>
      <c r="AE152" s="59">
        <f t="shared" si="149"/>
        <v>2582670.2162223738</v>
      </c>
      <c r="AF152" s="60">
        <f t="shared" si="150"/>
        <v>2340549</v>
      </c>
      <c r="AG152" s="61">
        <f t="shared" si="151"/>
        <v>471271.56</v>
      </c>
      <c r="AH152" s="62">
        <f t="shared" si="134"/>
        <v>0.18</v>
      </c>
      <c r="AI152" s="63" t="str">
        <f t="shared" si="135"/>
        <v>MEDIA ARMONICA</v>
      </c>
    </row>
    <row r="153" spans="2:36" ht="17.25" customHeight="1">
      <c r="B153" s="365"/>
      <c r="C153" s="368"/>
      <c r="D153" s="362"/>
      <c r="E153" s="39">
        <v>111</v>
      </c>
      <c r="F153" s="43" t="s">
        <v>286</v>
      </c>
      <c r="G153" s="10"/>
      <c r="H153" s="10"/>
      <c r="I153" s="10"/>
      <c r="J153" s="44">
        <v>112</v>
      </c>
      <c r="K153" s="45" t="s">
        <v>287</v>
      </c>
      <c r="L153" s="46" t="s">
        <v>286</v>
      </c>
      <c r="M153" s="47">
        <v>847875</v>
      </c>
      <c r="N153" s="48">
        <v>785000</v>
      </c>
      <c r="O153" s="49">
        <f t="shared" si="125"/>
        <v>149150</v>
      </c>
      <c r="P153" s="92">
        <f t="shared" si="126"/>
        <v>934150</v>
      </c>
      <c r="Q153" s="47">
        <v>707474.04</v>
      </c>
      <c r="R153" s="47">
        <f t="shared" si="136"/>
        <v>975538.2</v>
      </c>
      <c r="S153" s="52">
        <f t="shared" si="127"/>
        <v>872387</v>
      </c>
      <c r="T153" s="53">
        <f t="shared" si="128"/>
        <v>854933.09905357833</v>
      </c>
      <c r="U153" s="52">
        <f t="shared" si="140"/>
        <v>854933</v>
      </c>
      <c r="V153" s="13"/>
      <c r="W153" s="76">
        <v>928200</v>
      </c>
      <c r="X153" s="76">
        <v>474223.33</v>
      </c>
      <c r="Y153" s="10"/>
      <c r="Z153" s="54">
        <v>928200</v>
      </c>
      <c r="AA153" s="55">
        <v>474223.33</v>
      </c>
      <c r="AB153" s="56">
        <f t="shared" si="146"/>
        <v>872387</v>
      </c>
      <c r="AC153" s="57">
        <f t="shared" si="147"/>
        <v>934150</v>
      </c>
      <c r="AD153" s="58">
        <f t="shared" si="148"/>
        <v>863887</v>
      </c>
      <c r="AE153" s="59">
        <f t="shared" si="149"/>
        <v>854933.09905357833</v>
      </c>
      <c r="AF153" s="60">
        <f t="shared" si="150"/>
        <v>707474</v>
      </c>
      <c r="AG153" s="61">
        <f t="shared" si="151"/>
        <v>144310.64000000001</v>
      </c>
      <c r="AH153" s="62">
        <f t="shared" si="134"/>
        <v>0.17</v>
      </c>
      <c r="AI153" s="63" t="str">
        <f t="shared" si="135"/>
        <v>MEDIA ARMONICA</v>
      </c>
    </row>
    <row r="154" spans="2:36" ht="17.25" customHeight="1">
      <c r="B154" s="365"/>
      <c r="C154" s="368"/>
      <c r="D154" s="362"/>
      <c r="E154" s="39">
        <v>112</v>
      </c>
      <c r="F154" s="43" t="s">
        <v>288</v>
      </c>
      <c r="G154" s="10"/>
      <c r="H154" s="10"/>
      <c r="I154" s="10"/>
      <c r="J154" s="44">
        <v>113</v>
      </c>
      <c r="K154" s="45" t="s">
        <v>289</v>
      </c>
      <c r="L154" s="46" t="s">
        <v>288</v>
      </c>
      <c r="M154" s="73">
        <v>3391500</v>
      </c>
      <c r="N154" s="48">
        <v>2750000</v>
      </c>
      <c r="O154" s="49">
        <f t="shared" si="125"/>
        <v>522500</v>
      </c>
      <c r="P154" s="92">
        <f t="shared" si="126"/>
        <v>3272500</v>
      </c>
      <c r="Q154" s="73">
        <v>1651453.44</v>
      </c>
      <c r="R154" s="47">
        <f t="shared" si="136"/>
        <v>2604937.1320000002</v>
      </c>
      <c r="S154" s="52">
        <f t="shared" si="127"/>
        <v>2509630</v>
      </c>
      <c r="T154" s="53">
        <f t="shared" si="128"/>
        <v>2316619.4655187256</v>
      </c>
      <c r="U154" s="52">
        <f t="shared" si="140"/>
        <v>2316619</v>
      </c>
      <c r="V154" s="13" t="s">
        <v>250</v>
      </c>
      <c r="W154" s="76">
        <v>2478532</v>
      </c>
      <c r="X154" s="76">
        <v>1263710.98</v>
      </c>
      <c r="Y154" s="10"/>
      <c r="Z154" s="54">
        <v>2478532</v>
      </c>
      <c r="AA154" s="55">
        <v>1263710.98</v>
      </c>
      <c r="AB154" s="56">
        <f t="shared" si="146"/>
        <v>2509630</v>
      </c>
      <c r="AC154" s="57">
        <f t="shared" si="147"/>
        <v>2604937</v>
      </c>
      <c r="AD154" s="58">
        <f t="shared" si="148"/>
        <v>2414614</v>
      </c>
      <c r="AE154" s="59">
        <f t="shared" si="149"/>
        <v>2316619.4655187256</v>
      </c>
      <c r="AF154" s="60">
        <f t="shared" si="150"/>
        <v>1651453</v>
      </c>
      <c r="AG154" s="61">
        <f t="shared" si="151"/>
        <v>814715.01</v>
      </c>
      <c r="AH154" s="62">
        <f t="shared" si="134"/>
        <v>0.32</v>
      </c>
      <c r="AI154" s="63" t="str">
        <f>IF(AND(AH154&lt;=50%),"MEDIA ARMONICA","PROMEDIO  ")</f>
        <v>MEDIA ARMONICA</v>
      </c>
      <c r="AJ154" t="s">
        <v>290</v>
      </c>
    </row>
    <row r="155" spans="2:36" ht="17.25" customHeight="1">
      <c r="B155" s="365"/>
      <c r="C155" s="368"/>
      <c r="D155" s="362"/>
      <c r="E155" s="39">
        <v>113</v>
      </c>
      <c r="F155" s="43" t="s">
        <v>291</v>
      </c>
      <c r="G155" s="10"/>
      <c r="H155" s="10"/>
      <c r="I155" s="10"/>
      <c r="J155" s="44">
        <v>114</v>
      </c>
      <c r="K155" s="45" t="s">
        <v>292</v>
      </c>
      <c r="L155" s="46" t="s">
        <v>291</v>
      </c>
      <c r="M155" s="47">
        <v>2499000</v>
      </c>
      <c r="N155" s="48">
        <v>1950000</v>
      </c>
      <c r="O155" s="49">
        <f t="shared" si="125"/>
        <v>370500</v>
      </c>
      <c r="P155" s="92">
        <f t="shared" si="126"/>
        <v>2320500</v>
      </c>
      <c r="Q155" s="47">
        <v>1921374</v>
      </c>
      <c r="R155" s="47">
        <f t="shared" si="136"/>
        <v>2533272.5950000002</v>
      </c>
      <c r="S155" s="52">
        <f t="shared" si="127"/>
        <v>2258382</v>
      </c>
      <c r="T155" s="53">
        <f t="shared" si="128"/>
        <v>2228579.795248196</v>
      </c>
      <c r="U155" s="52">
        <f t="shared" si="140"/>
        <v>2228580</v>
      </c>
      <c r="V155" s="13"/>
      <c r="W155" s="76">
        <v>2410345</v>
      </c>
      <c r="X155" s="76">
        <v>1207919.02</v>
      </c>
      <c r="Y155" s="10"/>
      <c r="Z155" s="54">
        <v>2410345</v>
      </c>
      <c r="AA155" s="55">
        <v>1207919.02</v>
      </c>
      <c r="AB155" s="56">
        <f>+ROUND(AVERAGE(P155,Q155,R155),0)</f>
        <v>2258382</v>
      </c>
      <c r="AC155" s="57">
        <f t="shared" si="147"/>
        <v>2320500</v>
      </c>
      <c r="AD155" s="58">
        <f t="shared" si="148"/>
        <v>2243667</v>
      </c>
      <c r="AE155" s="59">
        <f t="shared" si="149"/>
        <v>2228579.795248196</v>
      </c>
      <c r="AF155" s="60">
        <f t="shared" si="150"/>
        <v>1921374</v>
      </c>
      <c r="AG155" s="61">
        <f t="shared" si="151"/>
        <v>310642.78000000003</v>
      </c>
      <c r="AH155" s="62">
        <f t="shared" si="134"/>
        <v>0.14000000000000001</v>
      </c>
      <c r="AI155" s="63" t="str">
        <f t="shared" si="135"/>
        <v>MEDIA ARMONICA</v>
      </c>
    </row>
    <row r="156" spans="2:36" ht="17.25" customHeight="1">
      <c r="B156" s="365"/>
      <c r="C156" s="368"/>
      <c r="D156" s="362"/>
      <c r="E156" s="39">
        <v>114</v>
      </c>
      <c r="F156" s="43" t="s">
        <v>293</v>
      </c>
      <c r="G156" s="10"/>
      <c r="H156" s="10"/>
      <c r="I156" s="10"/>
      <c r="J156" s="44">
        <v>115</v>
      </c>
      <c r="K156" s="45" t="s">
        <v>294</v>
      </c>
      <c r="L156" s="46" t="s">
        <v>293</v>
      </c>
      <c r="M156" s="73">
        <v>2975000</v>
      </c>
      <c r="N156" s="48">
        <v>2650000</v>
      </c>
      <c r="O156" s="49">
        <f t="shared" si="125"/>
        <v>503500</v>
      </c>
      <c r="P156" s="98">
        <f t="shared" si="126"/>
        <v>3153500</v>
      </c>
      <c r="Q156" s="99">
        <v>399126</v>
      </c>
      <c r="R156" s="47">
        <f t="shared" si="136"/>
        <v>3091643.6710000001</v>
      </c>
      <c r="S156" s="53">
        <f t="shared" si="127"/>
        <v>2214757</v>
      </c>
      <c r="T156" s="52">
        <f t="shared" si="128"/>
        <v>953581.26066580985</v>
      </c>
      <c r="U156" s="52">
        <f t="shared" ref="U156" si="152">ROUND(S156,0)</f>
        <v>2214757</v>
      </c>
      <c r="V156" s="13" t="s">
        <v>290</v>
      </c>
      <c r="W156" s="76">
        <v>2941621</v>
      </c>
      <c r="X156" s="76">
        <v>1482448.45</v>
      </c>
      <c r="Y156" s="10"/>
      <c r="Z156" s="54">
        <v>2941621</v>
      </c>
      <c r="AA156" s="55">
        <v>1482448.45</v>
      </c>
      <c r="AB156" s="56">
        <f t="shared" si="146"/>
        <v>2214757</v>
      </c>
      <c r="AC156" s="57">
        <f t="shared" si="147"/>
        <v>3091644</v>
      </c>
      <c r="AD156" s="58">
        <f t="shared" si="148"/>
        <v>1572887</v>
      </c>
      <c r="AE156" s="59">
        <f t="shared" si="149"/>
        <v>953581.26066580985</v>
      </c>
      <c r="AF156" s="60">
        <f t="shared" si="150"/>
        <v>399126</v>
      </c>
      <c r="AG156" s="61">
        <f t="shared" si="151"/>
        <v>1572686.33</v>
      </c>
      <c r="AH156" s="62">
        <f t="shared" si="134"/>
        <v>0.71</v>
      </c>
      <c r="AI156" s="63" t="str">
        <f t="shared" si="135"/>
        <v xml:space="preserve">PROMEDIO  </v>
      </c>
      <c r="AJ156" t="s">
        <v>290</v>
      </c>
    </row>
    <row r="157" spans="2:36" ht="17.25" customHeight="1">
      <c r="B157" s="365"/>
      <c r="C157" s="368"/>
      <c r="D157" s="362"/>
      <c r="E157" s="39">
        <v>115</v>
      </c>
      <c r="F157" s="43" t="s">
        <v>295</v>
      </c>
      <c r="G157" s="10"/>
      <c r="H157" s="10"/>
      <c r="I157" s="10"/>
      <c r="J157" s="44">
        <v>116</v>
      </c>
      <c r="K157" s="45" t="s">
        <v>296</v>
      </c>
      <c r="L157" s="46" t="s">
        <v>295</v>
      </c>
      <c r="M157" s="47">
        <v>1921850</v>
      </c>
      <c r="N157" s="48">
        <v>2167000</v>
      </c>
      <c r="O157" s="49">
        <f t="shared" si="125"/>
        <v>411730</v>
      </c>
      <c r="P157" s="111">
        <f t="shared" si="126"/>
        <v>2578730</v>
      </c>
      <c r="Q157" s="73">
        <v>1641521.7</v>
      </c>
      <c r="R157" s="73"/>
      <c r="S157" s="52">
        <f t="shared" si="127"/>
        <v>2110126</v>
      </c>
      <c r="T157" s="53">
        <f t="shared" si="128"/>
        <v>2006061.0382271751</v>
      </c>
      <c r="U157" s="52">
        <f t="shared" si="140"/>
        <v>2006061</v>
      </c>
      <c r="V157" s="13"/>
      <c r="W157" s="13"/>
      <c r="X157" s="13"/>
      <c r="Y157" s="10"/>
      <c r="Z157" s="69"/>
      <c r="AA157" s="10"/>
      <c r="AB157" s="56">
        <f>+ROUND(AVERAGE(P157,Q157),0)</f>
        <v>2110126</v>
      </c>
      <c r="AC157" s="57">
        <f t="shared" ref="AC157" si="153">+ROUND(MEDIAN(P157,Q157),0)</f>
        <v>2110126</v>
      </c>
      <c r="AD157" s="58">
        <f t="shared" ref="AD157" si="154">+ROUND(GEOMEAN(P157,Q157),0)</f>
        <v>2057436</v>
      </c>
      <c r="AE157" s="59">
        <f t="shared" ref="AE157" si="155">HARMEAN(P157,Q157)</f>
        <v>2006061.0382271751</v>
      </c>
      <c r="AF157" s="60">
        <f t="shared" ref="AF157" si="156">+ROUND(MIN(P157,Q157),0)</f>
        <v>1641522</v>
      </c>
      <c r="AG157" s="61">
        <f t="shared" ref="AG157" si="157">+ROUND(_xlfn.STDEV.S(P157,Q157),2)</f>
        <v>662706.34</v>
      </c>
      <c r="AH157" s="62">
        <f t="shared" si="134"/>
        <v>0.31</v>
      </c>
      <c r="AI157" s="78" t="str">
        <f t="shared" si="135"/>
        <v>MEDIA ARMONICA</v>
      </c>
    </row>
    <row r="158" spans="2:36" ht="17.25" customHeight="1">
      <c r="B158" s="365"/>
      <c r="C158" s="368"/>
      <c r="D158" s="362"/>
      <c r="E158" s="39">
        <v>116</v>
      </c>
      <c r="F158" s="43" t="s">
        <v>297</v>
      </c>
      <c r="G158" s="10"/>
      <c r="H158" s="10"/>
      <c r="I158" s="10"/>
      <c r="J158" s="44">
        <v>117</v>
      </c>
      <c r="K158" s="45" t="s">
        <v>298</v>
      </c>
      <c r="L158" s="46" t="s">
        <v>297</v>
      </c>
      <c r="M158" s="47">
        <v>41650</v>
      </c>
      <c r="N158" s="48">
        <v>45000</v>
      </c>
      <c r="O158" s="49">
        <f t="shared" si="125"/>
        <v>8550</v>
      </c>
      <c r="P158" s="92">
        <f t="shared" si="126"/>
        <v>53550</v>
      </c>
      <c r="Q158" s="47">
        <v>21598.5</v>
      </c>
      <c r="R158" s="47">
        <f t="shared" si="136"/>
        <v>32205.793000000001</v>
      </c>
      <c r="S158" s="52">
        <f t="shared" si="127"/>
        <v>35785</v>
      </c>
      <c r="T158" s="53">
        <f t="shared" si="128"/>
        <v>31242.201712542672</v>
      </c>
      <c r="U158" s="52">
        <f t="shared" si="140"/>
        <v>31242</v>
      </c>
      <c r="V158" s="13"/>
      <c r="W158" s="13"/>
      <c r="X158" s="13"/>
      <c r="Y158" s="10"/>
      <c r="Z158" s="54">
        <v>30643</v>
      </c>
      <c r="AA158" s="55">
        <v>15436.68</v>
      </c>
      <c r="AB158" s="56">
        <f>+ROUND(AVERAGE(P158,Q158,R158),0)</f>
        <v>35785</v>
      </c>
      <c r="AC158" s="57">
        <f t="shared" ref="AC158:AC169" si="158">+ROUND(MEDIAN(P158,Q158,R158),0)</f>
        <v>32206</v>
      </c>
      <c r="AD158" s="58">
        <f t="shared" ref="AD158:AD169" si="159">+ROUND(GEOMEAN(P158,Q158,R158),0)</f>
        <v>33397</v>
      </c>
      <c r="AE158" s="59">
        <f t="shared" ref="AE158:AE169" si="160">HARMEAN(P158,Q158,R158)</f>
        <v>31242.201712542672</v>
      </c>
      <c r="AF158" s="60">
        <f t="shared" ref="AF158:AF169" si="161">+ROUND(MIN(P158,Q158,R158),0)</f>
        <v>21599</v>
      </c>
      <c r="AG158" s="61">
        <f t="shared" ref="AG158:AG169" si="162">+ROUND(_xlfn.STDEV.S(P158,Q158,R158),2)</f>
        <v>16273.64</v>
      </c>
      <c r="AH158" s="62">
        <f t="shared" si="134"/>
        <v>0.45</v>
      </c>
      <c r="AI158" s="63" t="str">
        <f t="shared" si="135"/>
        <v>MEDIA ARMONICA</v>
      </c>
    </row>
    <row r="159" spans="2:36" ht="17.25" customHeight="1">
      <c r="B159" s="365"/>
      <c r="C159" s="368"/>
      <c r="D159" s="362"/>
      <c r="E159" s="39">
        <v>117</v>
      </c>
      <c r="F159" s="43" t="s">
        <v>299</v>
      </c>
      <c r="G159" s="10"/>
      <c r="H159" s="10"/>
      <c r="I159" s="10"/>
      <c r="J159" s="44">
        <v>118</v>
      </c>
      <c r="K159" s="45" t="s">
        <v>300</v>
      </c>
      <c r="L159" s="46" t="s">
        <v>299</v>
      </c>
      <c r="M159" s="73">
        <v>678300</v>
      </c>
      <c r="N159" s="48">
        <v>297000</v>
      </c>
      <c r="O159" s="49">
        <f t="shared" si="125"/>
        <v>56430</v>
      </c>
      <c r="P159" s="92">
        <f t="shared" si="126"/>
        <v>353430</v>
      </c>
      <c r="Q159" s="73">
        <v>174037.5</v>
      </c>
      <c r="R159" s="47">
        <f t="shared" si="136"/>
        <v>325179.40000000002</v>
      </c>
      <c r="S159" s="52">
        <f t="shared" si="127"/>
        <v>284216</v>
      </c>
      <c r="T159" s="53">
        <f t="shared" si="128"/>
        <v>257499.05384700157</v>
      </c>
      <c r="U159" s="52">
        <f t="shared" si="140"/>
        <v>257499</v>
      </c>
      <c r="V159" s="13" t="s">
        <v>290</v>
      </c>
      <c r="W159" s="76">
        <v>309400</v>
      </c>
      <c r="X159" s="76">
        <v>157670.24</v>
      </c>
      <c r="Y159" s="10"/>
      <c r="Z159" s="54">
        <v>309400</v>
      </c>
      <c r="AA159" s="55">
        <v>157670.24</v>
      </c>
      <c r="AB159" s="56">
        <f t="shared" ref="AB159:AB169" si="163">+ROUND(AVERAGE(P159,Q159,R159),0)</f>
        <v>284216</v>
      </c>
      <c r="AC159" s="57">
        <f t="shared" si="158"/>
        <v>325179</v>
      </c>
      <c r="AD159" s="58">
        <f t="shared" si="159"/>
        <v>271450</v>
      </c>
      <c r="AE159" s="59">
        <f t="shared" si="160"/>
        <v>257499.05384700157</v>
      </c>
      <c r="AF159" s="60">
        <f t="shared" si="161"/>
        <v>174038</v>
      </c>
      <c r="AG159" s="61">
        <f t="shared" si="162"/>
        <v>96456.93</v>
      </c>
      <c r="AH159" s="62">
        <f t="shared" si="134"/>
        <v>0.34</v>
      </c>
      <c r="AI159" s="63" t="str">
        <f t="shared" si="135"/>
        <v>MEDIA ARMONICA</v>
      </c>
    </row>
    <row r="160" spans="2:36" ht="17.25" customHeight="1">
      <c r="B160" s="365"/>
      <c r="C160" s="368"/>
      <c r="D160" s="362"/>
      <c r="E160" s="39">
        <v>118</v>
      </c>
      <c r="F160" s="97" t="s">
        <v>301</v>
      </c>
      <c r="G160" s="112"/>
      <c r="H160" s="112"/>
      <c r="I160" s="112"/>
      <c r="J160" s="113">
        <v>119</v>
      </c>
      <c r="K160" s="114" t="s">
        <v>302</v>
      </c>
      <c r="L160" s="115" t="s">
        <v>301</v>
      </c>
      <c r="M160" s="99">
        <v>169575</v>
      </c>
      <c r="N160" s="103">
        <v>120000</v>
      </c>
      <c r="O160" s="104">
        <f t="shared" si="125"/>
        <v>22800</v>
      </c>
      <c r="P160" s="98">
        <f t="shared" si="126"/>
        <v>142800</v>
      </c>
      <c r="Q160" s="99">
        <v>1596504</v>
      </c>
      <c r="R160" s="47">
        <f>(Z160*5.1%)+Z160</f>
        <v>121191.861</v>
      </c>
      <c r="S160" s="53">
        <f t="shared" si="127"/>
        <v>131996</v>
      </c>
      <c r="T160" s="52">
        <f t="shared" si="128"/>
        <v>131111.60082923921</v>
      </c>
      <c r="U160" s="52">
        <f>ROUND(S160,0)</f>
        <v>131996</v>
      </c>
      <c r="V160" s="65" t="s">
        <v>303</v>
      </c>
      <c r="W160" s="76">
        <v>115311</v>
      </c>
      <c r="X160" s="76">
        <v>58913.33</v>
      </c>
      <c r="Y160" s="10"/>
      <c r="Z160" s="54">
        <v>115311</v>
      </c>
      <c r="AA160" s="55">
        <v>58913.33</v>
      </c>
      <c r="AB160" s="56">
        <f>+ROUND(AVERAGE(P160,R160),0)</f>
        <v>131996</v>
      </c>
      <c r="AC160" s="57">
        <f>+ROUND(MEDIAN(P160,R160),0)</f>
        <v>131996</v>
      </c>
      <c r="AD160" s="58">
        <f>+ROUND(GEOMEAN(P160,R160),0)</f>
        <v>131553</v>
      </c>
      <c r="AE160" s="59">
        <f>HARMEAN(P160,R160)</f>
        <v>131111.60082923921</v>
      </c>
      <c r="AF160" s="60">
        <f>+ROUND(MIN(P160,R160),0)</f>
        <v>121192</v>
      </c>
      <c r="AG160" s="61">
        <f>+ROUND(_xlfn.STDEV.S(P160,R160),2)</f>
        <v>15279.26</v>
      </c>
      <c r="AH160" s="62">
        <f>+ROUND(AG160/AB160,2)</f>
        <v>0.12</v>
      </c>
      <c r="AI160" s="63" t="str">
        <f t="shared" si="135"/>
        <v>MEDIA ARMONICA</v>
      </c>
      <c r="AJ160" s="66" t="s">
        <v>303</v>
      </c>
    </row>
    <row r="161" spans="2:36" ht="17.25" customHeight="1">
      <c r="B161" s="365"/>
      <c r="C161" s="368"/>
      <c r="D161" s="362"/>
      <c r="E161" s="39">
        <v>119</v>
      </c>
      <c r="F161" s="43" t="s">
        <v>304</v>
      </c>
      <c r="G161" s="10"/>
      <c r="H161" s="10"/>
      <c r="I161" s="10"/>
      <c r="J161" s="44">
        <v>120</v>
      </c>
      <c r="K161" s="45" t="s">
        <v>305</v>
      </c>
      <c r="L161" s="46" t="s">
        <v>304</v>
      </c>
      <c r="M161" s="73">
        <v>41650</v>
      </c>
      <c r="N161" s="48">
        <v>330000</v>
      </c>
      <c r="O161" s="49">
        <f t="shared" si="125"/>
        <v>62700</v>
      </c>
      <c r="P161" s="98">
        <f t="shared" si="126"/>
        <v>392700</v>
      </c>
      <c r="Q161" s="99">
        <v>283936.38</v>
      </c>
      <c r="R161" s="99">
        <f t="shared" si="136"/>
        <v>45525.116000000002</v>
      </c>
      <c r="S161" s="53">
        <f t="shared" si="127"/>
        <v>240720</v>
      </c>
      <c r="T161" s="52">
        <f t="shared" si="128"/>
        <v>107011.82247718942</v>
      </c>
      <c r="U161" s="52">
        <f t="shared" ref="U161:U162" si="164">ROUND(S161,0)</f>
        <v>240720</v>
      </c>
      <c r="V161" s="13" t="s">
        <v>290</v>
      </c>
      <c r="W161" s="76">
        <v>230622</v>
      </c>
      <c r="X161" s="76">
        <v>22130.43</v>
      </c>
      <c r="Y161" s="10"/>
      <c r="Z161" s="54">
        <v>43316</v>
      </c>
      <c r="AA161" s="55">
        <v>22130.43</v>
      </c>
      <c r="AB161" s="56">
        <f t="shared" si="163"/>
        <v>240720</v>
      </c>
      <c r="AC161" s="57">
        <f t="shared" si="158"/>
        <v>283936</v>
      </c>
      <c r="AD161" s="58">
        <f t="shared" si="159"/>
        <v>171861</v>
      </c>
      <c r="AE161" s="59">
        <f t="shared" si="160"/>
        <v>107011.82247718942</v>
      </c>
      <c r="AF161" s="60">
        <f t="shared" si="161"/>
        <v>45525</v>
      </c>
      <c r="AG161" s="61">
        <f t="shared" si="162"/>
        <v>177576.21</v>
      </c>
      <c r="AH161" s="62">
        <f t="shared" si="134"/>
        <v>0.74</v>
      </c>
      <c r="AI161" s="63" t="str">
        <f t="shared" si="135"/>
        <v xml:space="preserve">PROMEDIO  </v>
      </c>
    </row>
    <row r="162" spans="2:36" ht="17.25" customHeight="1">
      <c r="B162" s="365"/>
      <c r="C162" s="368"/>
      <c r="D162" s="362"/>
      <c r="E162" s="39">
        <v>120</v>
      </c>
      <c r="F162" s="43" t="s">
        <v>306</v>
      </c>
      <c r="G162" s="10"/>
      <c r="H162" s="10"/>
      <c r="I162" s="10"/>
      <c r="J162" s="44">
        <v>121</v>
      </c>
      <c r="K162" s="45" t="s">
        <v>307</v>
      </c>
      <c r="L162" s="46" t="s">
        <v>306</v>
      </c>
      <c r="M162" s="47">
        <v>339150</v>
      </c>
      <c r="N162" s="48">
        <v>210000</v>
      </c>
      <c r="O162" s="49">
        <f t="shared" si="125"/>
        <v>39900</v>
      </c>
      <c r="P162" s="92">
        <f t="shared" si="126"/>
        <v>249900</v>
      </c>
      <c r="Q162" s="47">
        <v>871765.44</v>
      </c>
      <c r="R162" s="47">
        <f t="shared" si="136"/>
        <v>320489.83799999999</v>
      </c>
      <c r="S162" s="53">
        <f t="shared" si="127"/>
        <v>480718</v>
      </c>
      <c r="T162" s="52">
        <f t="shared" si="128"/>
        <v>362804.24782721617</v>
      </c>
      <c r="U162" s="52">
        <f t="shared" si="164"/>
        <v>480718</v>
      </c>
      <c r="V162" s="13"/>
      <c r="W162" s="76">
        <v>304938</v>
      </c>
      <c r="X162" s="76">
        <v>152734.12</v>
      </c>
      <c r="Y162" s="10"/>
      <c r="Z162" s="54">
        <v>304938</v>
      </c>
      <c r="AA162" s="55">
        <v>152734.12</v>
      </c>
      <c r="AB162" s="56">
        <f t="shared" si="163"/>
        <v>480718</v>
      </c>
      <c r="AC162" s="57">
        <f t="shared" si="158"/>
        <v>320490</v>
      </c>
      <c r="AD162" s="58">
        <f t="shared" si="159"/>
        <v>411775</v>
      </c>
      <c r="AE162" s="59">
        <f t="shared" si="160"/>
        <v>362804.24782721617</v>
      </c>
      <c r="AF162" s="60">
        <f t="shared" si="161"/>
        <v>249900</v>
      </c>
      <c r="AG162" s="61">
        <f t="shared" si="162"/>
        <v>340490.91</v>
      </c>
      <c r="AH162" s="62">
        <f t="shared" si="134"/>
        <v>0.71</v>
      </c>
      <c r="AI162" s="63" t="str">
        <f t="shared" si="135"/>
        <v xml:space="preserve">PROMEDIO  </v>
      </c>
    </row>
    <row r="163" spans="2:36" ht="17.25" customHeight="1">
      <c r="B163" s="365"/>
      <c r="C163" s="368"/>
      <c r="D163" s="362"/>
      <c r="E163" s="39">
        <v>121</v>
      </c>
      <c r="F163" s="43" t="s">
        <v>308</v>
      </c>
      <c r="G163" s="10"/>
      <c r="H163" s="10"/>
      <c r="I163" s="10"/>
      <c r="J163" s="44">
        <v>122</v>
      </c>
      <c r="K163" s="45" t="s">
        <v>309</v>
      </c>
      <c r="L163" s="46" t="s">
        <v>308</v>
      </c>
      <c r="M163" s="47">
        <v>77350</v>
      </c>
      <c r="N163" s="48">
        <v>65000</v>
      </c>
      <c r="O163" s="49">
        <f t="shared" si="125"/>
        <v>12350</v>
      </c>
      <c r="P163" s="92">
        <f t="shared" si="126"/>
        <v>77350</v>
      </c>
      <c r="Q163" s="47">
        <v>139408.5</v>
      </c>
      <c r="R163" s="47">
        <f t="shared" si="136"/>
        <v>90174.748999999996</v>
      </c>
      <c r="S163" s="52">
        <f t="shared" si="127"/>
        <v>102311</v>
      </c>
      <c r="T163" s="53">
        <f t="shared" si="128"/>
        <v>96181.618748528606</v>
      </c>
      <c r="U163" s="52">
        <f t="shared" ref="U163:U165" si="165">ROUND(T163,0)</f>
        <v>96182</v>
      </c>
      <c r="V163" s="13"/>
      <c r="W163" s="13"/>
      <c r="X163" s="13"/>
      <c r="Y163" s="10"/>
      <c r="Z163" s="54">
        <v>85799</v>
      </c>
      <c r="AA163" s="55">
        <v>43321.95</v>
      </c>
      <c r="AB163" s="56">
        <f>+ROUND(AVERAGE(P163,Q163,R163),0)</f>
        <v>102311</v>
      </c>
      <c r="AC163" s="57">
        <f t="shared" si="158"/>
        <v>90175</v>
      </c>
      <c r="AD163" s="58">
        <f t="shared" si="159"/>
        <v>99071</v>
      </c>
      <c r="AE163" s="59">
        <f t="shared" si="160"/>
        <v>96181.618748528606</v>
      </c>
      <c r="AF163" s="60">
        <f t="shared" si="161"/>
        <v>77350</v>
      </c>
      <c r="AG163" s="61">
        <f t="shared" si="162"/>
        <v>32760.99</v>
      </c>
      <c r="AH163" s="62">
        <f t="shared" si="134"/>
        <v>0.32</v>
      </c>
      <c r="AI163" s="63" t="str">
        <f t="shared" si="135"/>
        <v>MEDIA ARMONICA</v>
      </c>
    </row>
    <row r="164" spans="2:36" ht="17.25" customHeight="1">
      <c r="B164" s="365"/>
      <c r="C164" s="368"/>
      <c r="D164" s="362"/>
      <c r="E164" s="39">
        <v>122</v>
      </c>
      <c r="F164" s="43" t="s">
        <v>310</v>
      </c>
      <c r="G164" s="10"/>
      <c r="H164" s="10"/>
      <c r="I164" s="10"/>
      <c r="J164" s="44">
        <v>123</v>
      </c>
      <c r="K164" s="45" t="s">
        <v>311</v>
      </c>
      <c r="L164" s="46" t="s">
        <v>310</v>
      </c>
      <c r="M164" s="47">
        <v>169575</v>
      </c>
      <c r="N164" s="48">
        <v>95000</v>
      </c>
      <c r="O164" s="49">
        <f t="shared" si="125"/>
        <v>18050</v>
      </c>
      <c r="P164" s="92">
        <f t="shared" si="126"/>
        <v>113050</v>
      </c>
      <c r="Q164" s="47">
        <v>168861</v>
      </c>
      <c r="R164" s="47">
        <f t="shared" si="136"/>
        <v>239507.13500000001</v>
      </c>
      <c r="S164" s="52">
        <f t="shared" si="127"/>
        <v>173806</v>
      </c>
      <c r="T164" s="53">
        <f t="shared" si="128"/>
        <v>158370.55680151653</v>
      </c>
      <c r="U164" s="52">
        <f t="shared" si="165"/>
        <v>158371</v>
      </c>
      <c r="V164" s="13"/>
      <c r="W164" s="13"/>
      <c r="X164" s="13"/>
      <c r="Y164" s="10"/>
      <c r="Z164" s="54">
        <v>227885</v>
      </c>
      <c r="AA164" s="55">
        <v>115020.64</v>
      </c>
      <c r="AB164" s="56">
        <f t="shared" si="163"/>
        <v>173806</v>
      </c>
      <c r="AC164" s="57">
        <f t="shared" si="158"/>
        <v>168861</v>
      </c>
      <c r="AD164" s="58">
        <f t="shared" si="159"/>
        <v>165974</v>
      </c>
      <c r="AE164" s="59">
        <f t="shared" si="160"/>
        <v>158370.55680151653</v>
      </c>
      <c r="AF164" s="60">
        <f t="shared" si="161"/>
        <v>113050</v>
      </c>
      <c r="AG164" s="61">
        <f t="shared" si="162"/>
        <v>63373.43</v>
      </c>
      <c r="AH164" s="62">
        <f t="shared" si="134"/>
        <v>0.36</v>
      </c>
      <c r="AI164" s="63" t="str">
        <f t="shared" si="135"/>
        <v>MEDIA ARMONICA</v>
      </c>
    </row>
    <row r="165" spans="2:36" ht="17.25" customHeight="1">
      <c r="B165" s="365"/>
      <c r="C165" s="368"/>
      <c r="D165" s="362"/>
      <c r="E165" s="39">
        <v>123</v>
      </c>
      <c r="F165" s="43" t="s">
        <v>312</v>
      </c>
      <c r="G165" s="10"/>
      <c r="H165" s="10"/>
      <c r="I165" s="10"/>
      <c r="J165" s="44">
        <v>124</v>
      </c>
      <c r="K165" s="45" t="s">
        <v>313</v>
      </c>
      <c r="L165" s="46" t="s">
        <v>312</v>
      </c>
      <c r="M165" s="47">
        <v>77350</v>
      </c>
      <c r="N165" s="48">
        <v>65000</v>
      </c>
      <c r="O165" s="49">
        <f t="shared" si="125"/>
        <v>12350</v>
      </c>
      <c r="P165" s="92">
        <f t="shared" si="126"/>
        <v>77350</v>
      </c>
      <c r="Q165" s="47">
        <v>117810</v>
      </c>
      <c r="R165" s="47">
        <f t="shared" si="136"/>
        <v>91050.232000000004</v>
      </c>
      <c r="S165" s="52">
        <f t="shared" si="127"/>
        <v>95403</v>
      </c>
      <c r="T165" s="53">
        <f t="shared" si="128"/>
        <v>92594.191825115689</v>
      </c>
      <c r="U165" s="52">
        <f t="shared" si="165"/>
        <v>92594</v>
      </c>
      <c r="V165" s="13"/>
      <c r="W165" s="13"/>
      <c r="X165" s="13"/>
      <c r="Y165" s="10"/>
      <c r="Z165" s="54">
        <v>86632</v>
      </c>
      <c r="AA165" s="55">
        <v>44212.07</v>
      </c>
      <c r="AB165" s="56">
        <f t="shared" si="163"/>
        <v>95403</v>
      </c>
      <c r="AC165" s="57">
        <f t="shared" si="158"/>
        <v>91050</v>
      </c>
      <c r="AD165" s="58">
        <f t="shared" si="159"/>
        <v>93967</v>
      </c>
      <c r="AE165" s="59">
        <f t="shared" si="160"/>
        <v>92594.191825115689</v>
      </c>
      <c r="AF165" s="60">
        <f t="shared" si="161"/>
        <v>77350</v>
      </c>
      <c r="AG165" s="61">
        <f t="shared" si="162"/>
        <v>20578.28</v>
      </c>
      <c r="AH165" s="62">
        <f t="shared" si="134"/>
        <v>0.22</v>
      </c>
      <c r="AI165" s="63" t="str">
        <f t="shared" si="135"/>
        <v>MEDIA ARMONICA</v>
      </c>
    </row>
    <row r="166" spans="2:36" ht="17.25" customHeight="1">
      <c r="B166" s="365"/>
      <c r="C166" s="368"/>
      <c r="D166" s="362"/>
      <c r="E166" s="39">
        <v>124</v>
      </c>
      <c r="F166" s="43" t="s">
        <v>314</v>
      </c>
      <c r="G166" s="10"/>
      <c r="H166" s="10"/>
      <c r="I166" s="10"/>
      <c r="J166" s="44">
        <v>125</v>
      </c>
      <c r="K166" s="45" t="s">
        <v>315</v>
      </c>
      <c r="L166" s="46" t="s">
        <v>314</v>
      </c>
      <c r="M166" s="73">
        <v>83300</v>
      </c>
      <c r="N166" s="48">
        <v>780000</v>
      </c>
      <c r="O166" s="49">
        <f t="shared" si="125"/>
        <v>148200</v>
      </c>
      <c r="P166" s="98">
        <f t="shared" si="126"/>
        <v>928200</v>
      </c>
      <c r="Q166" s="99">
        <v>839835.36</v>
      </c>
      <c r="R166" s="99">
        <f t="shared" si="136"/>
        <v>91488.498999999996</v>
      </c>
      <c r="S166" s="53">
        <f t="shared" si="127"/>
        <v>619841</v>
      </c>
      <c r="T166" s="52">
        <f t="shared" si="128"/>
        <v>227300.29235452064</v>
      </c>
      <c r="U166" s="52">
        <f t="shared" ref="U166" si="166">ROUND(S166,0)</f>
        <v>619841</v>
      </c>
      <c r="V166" s="13" t="s">
        <v>290</v>
      </c>
      <c r="W166" s="76">
        <v>87049</v>
      </c>
      <c r="X166" s="76">
        <v>43602.79</v>
      </c>
      <c r="Y166" s="10"/>
      <c r="Z166" s="54">
        <v>87049</v>
      </c>
      <c r="AA166" s="55">
        <v>43602.79</v>
      </c>
      <c r="AB166" s="56">
        <f t="shared" si="163"/>
        <v>619841</v>
      </c>
      <c r="AC166" s="57">
        <f t="shared" si="158"/>
        <v>839835</v>
      </c>
      <c r="AD166" s="58">
        <f t="shared" si="159"/>
        <v>414700</v>
      </c>
      <c r="AE166" s="59">
        <f t="shared" si="160"/>
        <v>227300.29235452064</v>
      </c>
      <c r="AF166" s="60">
        <f t="shared" si="161"/>
        <v>91488</v>
      </c>
      <c r="AG166" s="61">
        <f t="shared" si="162"/>
        <v>459695.09</v>
      </c>
      <c r="AH166" s="62">
        <f t="shared" si="134"/>
        <v>0.74</v>
      </c>
      <c r="AI166" s="63" t="str">
        <f t="shared" si="135"/>
        <v xml:space="preserve">PROMEDIO  </v>
      </c>
    </row>
    <row r="167" spans="2:36" ht="17.25" customHeight="1">
      <c r="B167" s="365"/>
      <c r="C167" s="368"/>
      <c r="D167" s="362"/>
      <c r="E167" s="39">
        <v>125</v>
      </c>
      <c r="F167" s="43" t="s">
        <v>316</v>
      </c>
      <c r="G167" s="10"/>
      <c r="H167" s="10"/>
      <c r="I167" s="10"/>
      <c r="J167" s="44">
        <v>126</v>
      </c>
      <c r="K167" s="45" t="s">
        <v>317</v>
      </c>
      <c r="L167" s="46" t="s">
        <v>316</v>
      </c>
      <c r="M167" s="47">
        <v>101150</v>
      </c>
      <c r="N167" s="48">
        <v>45000</v>
      </c>
      <c r="O167" s="49">
        <f t="shared" si="125"/>
        <v>8550</v>
      </c>
      <c r="P167" s="92">
        <f t="shared" si="126"/>
        <v>53550</v>
      </c>
      <c r="Q167" s="47">
        <v>51051</v>
      </c>
      <c r="R167" s="47">
        <f t="shared" si="136"/>
        <v>57156.533000000003</v>
      </c>
      <c r="S167" s="52">
        <f t="shared" si="127"/>
        <v>53919</v>
      </c>
      <c r="T167" s="53">
        <f t="shared" si="128"/>
        <v>53803.741622943926</v>
      </c>
      <c r="U167" s="52">
        <f>ROUND(T167,0)</f>
        <v>53804</v>
      </c>
      <c r="V167" s="13"/>
      <c r="W167" s="76">
        <v>174097</v>
      </c>
      <c r="X167" s="76">
        <v>27329.54</v>
      </c>
      <c r="Y167" s="10"/>
      <c r="Z167" s="54">
        <v>54383</v>
      </c>
      <c r="AA167" s="55">
        <v>27329.54</v>
      </c>
      <c r="AB167" s="56">
        <f t="shared" si="163"/>
        <v>53919</v>
      </c>
      <c r="AC167" s="57">
        <f t="shared" si="158"/>
        <v>53550</v>
      </c>
      <c r="AD167" s="58">
        <f t="shared" si="159"/>
        <v>53861</v>
      </c>
      <c r="AE167" s="59">
        <f t="shared" si="160"/>
        <v>53803.741622943926</v>
      </c>
      <c r="AF167" s="60">
        <f t="shared" si="161"/>
        <v>51051</v>
      </c>
      <c r="AG167" s="61">
        <f t="shared" si="162"/>
        <v>3069.46</v>
      </c>
      <c r="AH167" s="62">
        <f t="shared" si="134"/>
        <v>0.06</v>
      </c>
      <c r="AI167" s="63" t="str">
        <f t="shared" si="135"/>
        <v>MEDIA ARMONICA</v>
      </c>
    </row>
    <row r="168" spans="2:36" ht="17.25" customHeight="1">
      <c r="B168" s="365"/>
      <c r="C168" s="368"/>
      <c r="D168" s="362"/>
      <c r="E168" s="39">
        <v>126</v>
      </c>
      <c r="F168" s="43" t="s">
        <v>318</v>
      </c>
      <c r="G168" s="10"/>
      <c r="H168" s="10"/>
      <c r="I168" s="10"/>
      <c r="J168" s="44">
        <v>127</v>
      </c>
      <c r="K168" s="45" t="s">
        <v>319</v>
      </c>
      <c r="L168" s="46" t="s">
        <v>318</v>
      </c>
      <c r="M168" s="47">
        <v>101150</v>
      </c>
      <c r="N168" s="48">
        <v>45000</v>
      </c>
      <c r="O168" s="49">
        <f t="shared" si="125"/>
        <v>8550</v>
      </c>
      <c r="P168" s="92">
        <f t="shared" si="126"/>
        <v>53550</v>
      </c>
      <c r="Q168" s="47">
        <v>29452.5</v>
      </c>
      <c r="R168" s="47">
        <f t="shared" si="136"/>
        <v>77292.641999999993</v>
      </c>
      <c r="S168" s="52">
        <f t="shared" si="127"/>
        <v>53432</v>
      </c>
      <c r="T168" s="53">
        <f t="shared" si="128"/>
        <v>45756.152275988359</v>
      </c>
      <c r="U168" s="52">
        <f t="shared" ref="U168:U171" si="167">ROUND(T168,0)</f>
        <v>45756</v>
      </c>
      <c r="V168" s="13"/>
      <c r="W168" s="13"/>
      <c r="X168" s="13"/>
      <c r="Y168" s="10"/>
      <c r="Z168" s="54">
        <v>73542</v>
      </c>
      <c r="AA168" s="55">
        <v>37047.08</v>
      </c>
      <c r="AB168" s="56">
        <f>+ROUND(AVERAGE(P168,Q168,R168),0)</f>
        <v>53432</v>
      </c>
      <c r="AC168" s="57">
        <f t="shared" si="158"/>
        <v>53550</v>
      </c>
      <c r="AD168" s="58">
        <f t="shared" si="159"/>
        <v>49584</v>
      </c>
      <c r="AE168" s="59">
        <f t="shared" si="160"/>
        <v>45756.152275988359</v>
      </c>
      <c r="AF168" s="60">
        <f t="shared" si="161"/>
        <v>29453</v>
      </c>
      <c r="AG168" s="61">
        <f t="shared" si="162"/>
        <v>23920.29</v>
      </c>
      <c r="AH168" s="62">
        <f t="shared" si="134"/>
        <v>0.45</v>
      </c>
      <c r="AI168" s="63" t="str">
        <f t="shared" si="135"/>
        <v>MEDIA ARMONICA</v>
      </c>
    </row>
    <row r="169" spans="2:36" ht="17.25" customHeight="1">
      <c r="B169" s="365"/>
      <c r="C169" s="368"/>
      <c r="D169" s="362"/>
      <c r="E169" s="39">
        <v>127</v>
      </c>
      <c r="F169" s="43" t="s">
        <v>320</v>
      </c>
      <c r="G169" s="10"/>
      <c r="H169" s="10"/>
      <c r="I169" s="10"/>
      <c r="J169" s="44">
        <v>128</v>
      </c>
      <c r="K169" s="45" t="s">
        <v>321</v>
      </c>
      <c r="L169" s="46" t="s">
        <v>320</v>
      </c>
      <c r="M169" s="47">
        <v>41650</v>
      </c>
      <c r="N169" s="48">
        <v>45000</v>
      </c>
      <c r="O169" s="49">
        <f t="shared" si="125"/>
        <v>8550</v>
      </c>
      <c r="P169" s="92">
        <f t="shared" si="126"/>
        <v>53550</v>
      </c>
      <c r="Q169" s="47">
        <v>29452.5</v>
      </c>
      <c r="R169" s="47">
        <f t="shared" si="136"/>
        <v>45775.254000000001</v>
      </c>
      <c r="S169" s="52">
        <f t="shared" si="127"/>
        <v>42926</v>
      </c>
      <c r="T169" s="53">
        <f t="shared" si="128"/>
        <v>40283.068569260649</v>
      </c>
      <c r="U169" s="52">
        <f t="shared" si="167"/>
        <v>40283</v>
      </c>
      <c r="V169" s="13"/>
      <c r="W169" s="13"/>
      <c r="X169" s="13"/>
      <c r="Y169" s="10"/>
      <c r="Z169" s="54">
        <v>43554</v>
      </c>
      <c r="AA169" s="55">
        <v>22092.35</v>
      </c>
      <c r="AB169" s="56">
        <f t="shared" si="163"/>
        <v>42926</v>
      </c>
      <c r="AC169" s="57">
        <f t="shared" si="158"/>
        <v>45775</v>
      </c>
      <c r="AD169" s="58">
        <f t="shared" si="159"/>
        <v>41639</v>
      </c>
      <c r="AE169" s="59">
        <f t="shared" si="160"/>
        <v>40283.068569260649</v>
      </c>
      <c r="AF169" s="60">
        <f t="shared" si="161"/>
        <v>29453</v>
      </c>
      <c r="AG169" s="61">
        <f t="shared" si="162"/>
        <v>12298.84</v>
      </c>
      <c r="AH169" s="62">
        <f t="shared" si="134"/>
        <v>0.28999999999999998</v>
      </c>
      <c r="AI169" s="63" t="str">
        <f t="shared" si="135"/>
        <v>MEDIA ARMONICA</v>
      </c>
    </row>
    <row r="170" spans="2:36" ht="17.25" customHeight="1">
      <c r="B170" s="365"/>
      <c r="C170" s="368"/>
      <c r="D170" s="362"/>
      <c r="E170" s="39">
        <v>128</v>
      </c>
      <c r="F170" s="43" t="s">
        <v>322</v>
      </c>
      <c r="G170" s="10"/>
      <c r="H170" s="10"/>
      <c r="I170" s="10"/>
      <c r="J170" s="44">
        <v>129</v>
      </c>
      <c r="K170" s="45" t="s">
        <v>323</v>
      </c>
      <c r="L170" s="46" t="s">
        <v>322</v>
      </c>
      <c r="M170" s="47">
        <v>3346280</v>
      </c>
      <c r="N170" s="48">
        <v>3465000</v>
      </c>
      <c r="O170" s="49">
        <f t="shared" si="125"/>
        <v>658350</v>
      </c>
      <c r="P170" s="98">
        <f t="shared" si="126"/>
        <v>4123350</v>
      </c>
      <c r="Q170" s="99">
        <v>2747472</v>
      </c>
      <c r="R170" s="47"/>
      <c r="S170" s="52">
        <f t="shared" si="127"/>
        <v>3435411</v>
      </c>
      <c r="T170" s="53">
        <f t="shared" si="128"/>
        <v>3297651.6263119611</v>
      </c>
      <c r="U170" s="52">
        <f t="shared" si="167"/>
        <v>3297652</v>
      </c>
      <c r="V170" s="13"/>
      <c r="W170" s="13"/>
      <c r="X170" s="13"/>
      <c r="Y170" s="10"/>
      <c r="Z170" s="69"/>
      <c r="AA170" s="10"/>
      <c r="AB170" s="56">
        <f>+ROUND(AVERAGE(P170,Q170),0)</f>
        <v>3435411</v>
      </c>
      <c r="AC170" s="57">
        <f t="shared" ref="AC170:AC174" si="168">+ROUND(MEDIAN(P170,Q170),0)</f>
        <v>3435411</v>
      </c>
      <c r="AD170" s="58">
        <f t="shared" ref="AD170:AD174" si="169">+ROUND(GEOMEAN(P170,Q170),0)</f>
        <v>3365827</v>
      </c>
      <c r="AE170" s="59">
        <f t="shared" ref="AE170:AE174" si="170">HARMEAN(P170,Q170)</f>
        <v>3297651.6263119611</v>
      </c>
      <c r="AF170" s="60">
        <f t="shared" ref="AF170:AF174" si="171">+ROUND(MIN(P170,Q170),0)</f>
        <v>2747472</v>
      </c>
      <c r="AG170" s="61">
        <f t="shared" ref="AG170:AG174" si="172">+ROUND(_xlfn.STDEV.S(P170,Q170),2)</f>
        <v>972892.66</v>
      </c>
      <c r="AH170" s="62">
        <f t="shared" si="134"/>
        <v>0.28000000000000003</v>
      </c>
      <c r="AI170" s="78" t="str">
        <f t="shared" si="135"/>
        <v>MEDIA ARMONICA</v>
      </c>
      <c r="AJ170" t="s">
        <v>290</v>
      </c>
    </row>
    <row r="171" spans="2:36" ht="17.25" customHeight="1">
      <c r="B171" s="365"/>
      <c r="C171" s="368"/>
      <c r="D171" s="362"/>
      <c r="E171" s="39">
        <v>129</v>
      </c>
      <c r="F171" s="43" t="s">
        <v>324</v>
      </c>
      <c r="G171" s="10"/>
      <c r="H171" s="10"/>
      <c r="I171" s="10"/>
      <c r="J171" s="44">
        <v>130</v>
      </c>
      <c r="K171" s="45" t="s">
        <v>325</v>
      </c>
      <c r="L171" s="46" t="s">
        <v>324</v>
      </c>
      <c r="M171" s="47">
        <v>2826250</v>
      </c>
      <c r="N171" s="48">
        <v>3465000</v>
      </c>
      <c r="O171" s="49">
        <f t="shared" si="125"/>
        <v>658350</v>
      </c>
      <c r="P171" s="98">
        <f t="shared" si="126"/>
        <v>4123350</v>
      </c>
      <c r="Q171" s="99">
        <v>2803164</v>
      </c>
      <c r="R171" s="47"/>
      <c r="S171" s="52">
        <f t="shared" si="127"/>
        <v>3463257</v>
      </c>
      <c r="T171" s="53">
        <f t="shared" si="128"/>
        <v>3337443.9954643855</v>
      </c>
      <c r="U171" s="52">
        <f t="shared" si="167"/>
        <v>3337444</v>
      </c>
      <c r="V171" s="13"/>
      <c r="W171" s="13"/>
      <c r="X171" s="13"/>
      <c r="Y171" s="10"/>
      <c r="Z171" s="69"/>
      <c r="AA171" s="10"/>
      <c r="AB171" s="56">
        <f>+ROUND(AVERAGE(P171,Q171),0)</f>
        <v>3463257</v>
      </c>
      <c r="AC171" s="57">
        <f t="shared" si="168"/>
        <v>3463257</v>
      </c>
      <c r="AD171" s="58">
        <f t="shared" si="169"/>
        <v>3399769</v>
      </c>
      <c r="AE171" s="59">
        <f t="shared" si="170"/>
        <v>3337443.9954643855</v>
      </c>
      <c r="AF171" s="60">
        <f t="shared" si="171"/>
        <v>2803164</v>
      </c>
      <c r="AG171" s="61">
        <f t="shared" si="172"/>
        <v>933512.47</v>
      </c>
      <c r="AH171" s="62">
        <f t="shared" si="134"/>
        <v>0.27</v>
      </c>
      <c r="AI171" s="78" t="str">
        <f t="shared" si="135"/>
        <v>MEDIA ARMONICA</v>
      </c>
      <c r="AJ171" t="s">
        <v>290</v>
      </c>
    </row>
    <row r="172" spans="2:36" ht="17.25" customHeight="1">
      <c r="B172" s="365"/>
      <c r="C172" s="368"/>
      <c r="D172" s="362"/>
      <c r="E172" s="39">
        <v>130</v>
      </c>
      <c r="F172" s="97" t="s">
        <v>326</v>
      </c>
      <c r="G172" s="10"/>
      <c r="H172" s="10"/>
      <c r="I172" s="10"/>
      <c r="J172" s="44">
        <v>131</v>
      </c>
      <c r="K172" s="45" t="s">
        <v>327</v>
      </c>
      <c r="L172" s="46" t="s">
        <v>326</v>
      </c>
      <c r="M172" s="99">
        <v>2317525</v>
      </c>
      <c r="N172" s="103">
        <v>4510000</v>
      </c>
      <c r="O172" s="104">
        <f t="shared" si="125"/>
        <v>856900</v>
      </c>
      <c r="P172" s="98">
        <f t="shared" si="126"/>
        <v>5366900</v>
      </c>
      <c r="Q172" s="99">
        <v>1912092</v>
      </c>
      <c r="R172" s="47"/>
      <c r="S172" s="53">
        <f t="shared" si="127"/>
        <v>3639496</v>
      </c>
      <c r="T172" s="100">
        <f t="shared" si="128"/>
        <v>2819622.9793356005</v>
      </c>
      <c r="U172" s="52">
        <f>ROUND(S172,0)</f>
        <v>3639496</v>
      </c>
      <c r="V172" s="13"/>
      <c r="W172" s="13"/>
      <c r="X172" s="13"/>
      <c r="Y172" s="10"/>
      <c r="Z172" s="69"/>
      <c r="AA172" s="10"/>
      <c r="AB172" s="56">
        <f t="shared" ref="AB172:AB174" si="173">+ROUND(AVERAGE(P172,Q172),0)</f>
        <v>3639496</v>
      </c>
      <c r="AC172" s="57">
        <f t="shared" si="168"/>
        <v>3639496</v>
      </c>
      <c r="AD172" s="58">
        <f t="shared" si="169"/>
        <v>3203437</v>
      </c>
      <c r="AE172" s="59">
        <f t="shared" si="170"/>
        <v>2819622.9793356005</v>
      </c>
      <c r="AF172" s="60">
        <f t="shared" si="171"/>
        <v>1912092</v>
      </c>
      <c r="AG172" s="61">
        <f t="shared" si="172"/>
        <v>2442918.16</v>
      </c>
      <c r="AH172" s="62">
        <f t="shared" si="134"/>
        <v>0.67</v>
      </c>
      <c r="AI172" s="78" t="str">
        <f t="shared" si="135"/>
        <v xml:space="preserve">PROMEDIO  </v>
      </c>
      <c r="AJ172" t="s">
        <v>290</v>
      </c>
    </row>
    <row r="173" spans="2:36" ht="17.25" customHeight="1">
      <c r="B173" s="365"/>
      <c r="C173" s="368"/>
      <c r="D173" s="362"/>
      <c r="E173" s="39">
        <v>131</v>
      </c>
      <c r="F173" s="43" t="s">
        <v>328</v>
      </c>
      <c r="G173" s="10"/>
      <c r="H173" s="10"/>
      <c r="I173" s="10"/>
      <c r="J173" s="44">
        <v>132</v>
      </c>
      <c r="K173" s="45" t="s">
        <v>329</v>
      </c>
      <c r="L173" s="46" t="s">
        <v>328</v>
      </c>
      <c r="M173" s="47">
        <v>237405</v>
      </c>
      <c r="N173" s="48">
        <v>253000</v>
      </c>
      <c r="O173" s="49">
        <f t="shared" si="125"/>
        <v>48070</v>
      </c>
      <c r="P173" s="92">
        <f t="shared" si="126"/>
        <v>301070</v>
      </c>
      <c r="Q173" s="47">
        <v>185640</v>
      </c>
      <c r="R173" s="47"/>
      <c r="S173" s="52">
        <f t="shared" si="127"/>
        <v>243355</v>
      </c>
      <c r="T173" s="53">
        <f t="shared" si="128"/>
        <v>229667.09046454768</v>
      </c>
      <c r="U173" s="52">
        <f>ROUND(T173,0)</f>
        <v>229667</v>
      </c>
      <c r="V173" s="13"/>
      <c r="W173" s="13"/>
      <c r="X173" s="13"/>
      <c r="Y173" s="10"/>
      <c r="Z173" s="69"/>
      <c r="AA173" s="10"/>
      <c r="AB173" s="56">
        <f>+ROUND(AVERAGE(P173,Q173),0)</f>
        <v>243355</v>
      </c>
      <c r="AC173" s="57">
        <f t="shared" si="168"/>
        <v>243355</v>
      </c>
      <c r="AD173" s="58">
        <f t="shared" si="169"/>
        <v>236412</v>
      </c>
      <c r="AE173" s="59">
        <f t="shared" si="170"/>
        <v>229667.09046454768</v>
      </c>
      <c r="AF173" s="60">
        <f t="shared" si="171"/>
        <v>185640</v>
      </c>
      <c r="AG173" s="61">
        <f t="shared" si="172"/>
        <v>81621.34</v>
      </c>
      <c r="AH173" s="62">
        <f t="shared" si="134"/>
        <v>0.34</v>
      </c>
      <c r="AI173" s="78" t="str">
        <f t="shared" si="135"/>
        <v>MEDIA ARMONICA</v>
      </c>
    </row>
    <row r="174" spans="2:36" ht="17.25" customHeight="1" thickBot="1">
      <c r="B174" s="366"/>
      <c r="C174" s="369"/>
      <c r="D174" s="363"/>
      <c r="E174" s="39">
        <v>132</v>
      </c>
      <c r="F174" s="43" t="s">
        <v>312</v>
      </c>
      <c r="G174" s="10"/>
      <c r="H174" s="10"/>
      <c r="I174" s="10"/>
      <c r="J174" s="44">
        <v>133</v>
      </c>
      <c r="K174" s="45" t="s">
        <v>330</v>
      </c>
      <c r="L174" s="46" t="s">
        <v>312</v>
      </c>
      <c r="M174" s="47">
        <v>373065</v>
      </c>
      <c r="N174" s="48">
        <v>308000</v>
      </c>
      <c r="O174" s="49">
        <f t="shared" si="125"/>
        <v>58520</v>
      </c>
      <c r="P174" s="92">
        <f t="shared" si="126"/>
        <v>366520</v>
      </c>
      <c r="Q174" s="47">
        <v>111384</v>
      </c>
      <c r="R174" s="47"/>
      <c r="S174" s="53">
        <f t="shared" si="127"/>
        <v>238952</v>
      </c>
      <c r="T174" s="52">
        <f t="shared" si="128"/>
        <v>170847.96812749002</v>
      </c>
      <c r="U174" s="52">
        <f t="shared" ref="U174" si="174">ROUND(S174,0)</f>
        <v>238952</v>
      </c>
      <c r="V174" s="13"/>
      <c r="W174" s="13"/>
      <c r="X174" s="13"/>
      <c r="Y174" s="10"/>
      <c r="Z174" s="69"/>
      <c r="AA174" s="10"/>
      <c r="AB174" s="56">
        <f t="shared" si="173"/>
        <v>238952</v>
      </c>
      <c r="AC174" s="57">
        <f t="shared" si="168"/>
        <v>238952</v>
      </c>
      <c r="AD174" s="58">
        <f t="shared" si="169"/>
        <v>202051</v>
      </c>
      <c r="AE174" s="59">
        <f t="shared" si="170"/>
        <v>170847.96812749002</v>
      </c>
      <c r="AF174" s="60">
        <f t="shared" si="171"/>
        <v>111384</v>
      </c>
      <c r="AG174" s="61">
        <f t="shared" si="172"/>
        <v>180408.4</v>
      </c>
      <c r="AH174" s="62">
        <f t="shared" si="134"/>
        <v>0.75</v>
      </c>
      <c r="AI174" s="78" t="str">
        <f t="shared" si="135"/>
        <v xml:space="preserve">PROMEDIO  </v>
      </c>
    </row>
    <row r="175" spans="2:36" ht="25.5" hidden="1" customHeight="1">
      <c r="B175" s="345" t="s">
        <v>0</v>
      </c>
      <c r="C175" s="14" t="s">
        <v>1</v>
      </c>
      <c r="D175" s="370" t="s">
        <v>2</v>
      </c>
      <c r="E175" s="39">
        <v>133</v>
      </c>
      <c r="F175" s="376" t="s">
        <v>3</v>
      </c>
    </row>
    <row r="176" spans="2:36" ht="25.5" hidden="1" customHeight="1">
      <c r="B176" s="346"/>
      <c r="C176" s="14" t="s">
        <v>54</v>
      </c>
      <c r="D176" s="352"/>
      <c r="E176" s="88"/>
      <c r="F176" s="376"/>
    </row>
    <row r="177" spans="2:36" ht="25.5" hidden="1" customHeight="1" thickBot="1">
      <c r="B177" s="351"/>
      <c r="C177" s="90" t="s">
        <v>55</v>
      </c>
      <c r="D177" s="352"/>
      <c r="E177" s="88"/>
      <c r="F177" s="376"/>
    </row>
    <row r="178" spans="2:36" ht="25.5" customHeight="1">
      <c r="B178" s="364">
        <v>10275451.92</v>
      </c>
      <c r="C178" s="361" t="s">
        <v>331</v>
      </c>
      <c r="D178" s="338">
        <v>10</v>
      </c>
      <c r="E178" s="88"/>
      <c r="F178" s="33" t="s">
        <v>332</v>
      </c>
      <c r="G178" s="106"/>
      <c r="H178" s="106"/>
      <c r="I178" s="106"/>
      <c r="J178" s="106"/>
      <c r="K178" s="106"/>
      <c r="L178" s="107"/>
      <c r="M178" s="106"/>
      <c r="N178" s="106"/>
      <c r="O178" s="106"/>
      <c r="P178" s="108"/>
      <c r="Q178" s="106"/>
      <c r="R178" s="106"/>
      <c r="S178" s="106"/>
      <c r="T178" s="106"/>
      <c r="U178" s="106"/>
      <c r="V178" s="109"/>
      <c r="W178" s="109"/>
      <c r="X178" s="109"/>
      <c r="Y178" s="106"/>
      <c r="Z178" s="106"/>
      <c r="AA178" s="106"/>
      <c r="AB178" s="106"/>
      <c r="AC178" s="106"/>
      <c r="AD178" s="106"/>
      <c r="AE178" s="106"/>
      <c r="AF178" s="106"/>
      <c r="AG178" s="106"/>
      <c r="AH178" s="106"/>
      <c r="AI178" s="106"/>
    </row>
    <row r="179" spans="2:36" ht="25.5" customHeight="1">
      <c r="B179" s="365"/>
      <c r="C179" s="362"/>
      <c r="D179" s="338"/>
      <c r="E179" s="105"/>
      <c r="F179" s="40" t="s">
        <v>6</v>
      </c>
      <c r="G179" s="10"/>
      <c r="H179" s="10"/>
      <c r="I179" s="10"/>
      <c r="J179" s="10"/>
      <c r="K179" s="10"/>
      <c r="L179" s="41"/>
      <c r="M179" s="10"/>
      <c r="N179" s="10"/>
      <c r="O179" s="10"/>
      <c r="P179" s="42"/>
      <c r="Q179" s="10"/>
      <c r="R179" s="10"/>
      <c r="S179" s="10"/>
      <c r="T179" s="10"/>
      <c r="U179" s="10"/>
      <c r="V179" s="13"/>
      <c r="W179" s="13"/>
      <c r="X179" s="13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</row>
    <row r="180" spans="2:36" ht="16.5" customHeight="1">
      <c r="B180" s="365"/>
      <c r="C180" s="362"/>
      <c r="D180" s="338"/>
      <c r="E180" s="39">
        <v>133</v>
      </c>
      <c r="F180" s="43" t="s">
        <v>333</v>
      </c>
      <c r="G180" s="10"/>
      <c r="H180" s="10"/>
      <c r="I180" s="10"/>
      <c r="J180" s="44">
        <v>134</v>
      </c>
      <c r="K180" s="45" t="s">
        <v>334</v>
      </c>
      <c r="L180" s="46" t="s">
        <v>333</v>
      </c>
      <c r="M180" s="73">
        <v>714000</v>
      </c>
      <c r="N180" s="116">
        <v>850000</v>
      </c>
      <c r="O180" s="117">
        <f t="shared" ref="O180:O184" si="175">N180*19%</f>
        <v>161500</v>
      </c>
      <c r="P180" s="118">
        <f t="shared" ref="P180:P184" si="176">N180+O180</f>
        <v>1011500</v>
      </c>
      <c r="Q180" s="73">
        <v>2230464.6</v>
      </c>
      <c r="R180" s="47">
        <f t="shared" ref="R180:R184" si="177">(Z180*5.1%)+Z180</f>
        <v>783182.07799999998</v>
      </c>
      <c r="S180" s="53">
        <f t="shared" ref="S180:S184" si="178">AB180</f>
        <v>1341716</v>
      </c>
      <c r="T180" s="52">
        <f t="shared" ref="T180:T184" si="179">AE180</f>
        <v>1105456.8526882918</v>
      </c>
      <c r="U180" s="52">
        <f>ROUND(S180,0)</f>
        <v>1341716</v>
      </c>
      <c r="V180" s="13" t="s">
        <v>250</v>
      </c>
      <c r="W180" s="76">
        <v>745178</v>
      </c>
      <c r="X180" s="76">
        <v>379773.03</v>
      </c>
      <c r="Y180" s="10"/>
      <c r="Z180" s="54">
        <v>745178</v>
      </c>
      <c r="AA180" s="55">
        <v>379773.03</v>
      </c>
      <c r="AB180" s="56">
        <f>+ROUND(AVERAGE(P180,Q180,R180),0)</f>
        <v>1341716</v>
      </c>
      <c r="AC180" s="57">
        <f t="shared" ref="AC180:AC184" si="180">+ROUND(MEDIAN(P180,Q180,R180),0)</f>
        <v>1011500</v>
      </c>
      <c r="AD180" s="58">
        <f t="shared" ref="AD180:AD184" si="181">+ROUND(GEOMEAN(P180,Q180,R180),0)</f>
        <v>1208949</v>
      </c>
      <c r="AE180" s="59">
        <f t="shared" ref="AE180:AE184" si="182">HARMEAN(P180,Q180,R180)</f>
        <v>1105456.8526882918</v>
      </c>
      <c r="AF180" s="60">
        <f t="shared" ref="AF180:AF184" si="183">+ROUND(MIN(P180,Q180,R180),0)</f>
        <v>783182</v>
      </c>
      <c r="AG180" s="61">
        <f t="shared" ref="AG180:AG184" si="184">+ROUND(_xlfn.STDEV.S(P180,Q180,R180),2)</f>
        <v>778099.23</v>
      </c>
      <c r="AH180" s="62">
        <f t="shared" ref="AH180:AH184" si="185">+ROUND(AG180/AB180,2)</f>
        <v>0.57999999999999996</v>
      </c>
      <c r="AI180" s="63" t="str">
        <f t="shared" ref="AI180:AI184" si="186">IF(AND(AH180&lt;=50%),"MEDIA ARMONICA","PROMEDIO  ")</f>
        <v xml:space="preserve">PROMEDIO  </v>
      </c>
    </row>
    <row r="181" spans="2:36" ht="16.5" customHeight="1">
      <c r="B181" s="365"/>
      <c r="C181" s="362"/>
      <c r="D181" s="338"/>
      <c r="E181" s="39">
        <v>134</v>
      </c>
      <c r="F181" s="43" t="s">
        <v>335</v>
      </c>
      <c r="G181" s="10"/>
      <c r="H181" s="10"/>
      <c r="I181" s="10"/>
      <c r="J181" s="44">
        <v>135</v>
      </c>
      <c r="K181" s="45" t="s">
        <v>336</v>
      </c>
      <c r="L181" s="46" t="s">
        <v>335</v>
      </c>
      <c r="M181" s="119">
        <v>428400</v>
      </c>
      <c r="N181" s="116">
        <v>450000</v>
      </c>
      <c r="O181" s="117">
        <f t="shared" si="175"/>
        <v>85500</v>
      </c>
      <c r="P181" s="118">
        <f t="shared" si="176"/>
        <v>535500</v>
      </c>
      <c r="Q181" s="47">
        <v>471240</v>
      </c>
      <c r="R181" s="47">
        <f t="shared" si="177"/>
        <v>501401.62099999998</v>
      </c>
      <c r="S181" s="52">
        <f t="shared" si="178"/>
        <v>502714</v>
      </c>
      <c r="T181" s="53">
        <f>AE181</f>
        <v>501346.6366094469</v>
      </c>
      <c r="U181" s="52">
        <f>ROUND(T181,0)</f>
        <v>501347</v>
      </c>
      <c r="V181" s="13"/>
      <c r="W181" s="120">
        <v>477071</v>
      </c>
      <c r="X181" s="120">
        <v>243347.86</v>
      </c>
      <c r="Y181" s="10"/>
      <c r="Z181" s="54">
        <v>477071</v>
      </c>
      <c r="AA181" s="55">
        <v>243347.86</v>
      </c>
      <c r="AB181" s="56">
        <f>+ROUND(AVERAGE(P181,Q181,R181),0)</f>
        <v>502714</v>
      </c>
      <c r="AC181" s="57">
        <f t="shared" si="180"/>
        <v>501402</v>
      </c>
      <c r="AD181" s="58">
        <f t="shared" si="181"/>
        <v>502029</v>
      </c>
      <c r="AE181" s="59">
        <f t="shared" si="182"/>
        <v>501346.6366094469</v>
      </c>
      <c r="AF181" s="60">
        <f t="shared" si="183"/>
        <v>471240</v>
      </c>
      <c r="AG181" s="61">
        <f t="shared" si="184"/>
        <v>32150.09</v>
      </c>
      <c r="AH181" s="62">
        <f t="shared" si="185"/>
        <v>0.06</v>
      </c>
      <c r="AI181" s="63" t="str">
        <f t="shared" si="186"/>
        <v>MEDIA ARMONICA</v>
      </c>
    </row>
    <row r="182" spans="2:36" ht="16.5" customHeight="1">
      <c r="B182" s="365"/>
      <c r="C182" s="362"/>
      <c r="D182" s="338"/>
      <c r="E182" s="39">
        <v>135</v>
      </c>
      <c r="F182" s="43" t="s">
        <v>337</v>
      </c>
      <c r="G182" s="10"/>
      <c r="H182" s="10"/>
      <c r="I182" s="10"/>
      <c r="J182" s="44">
        <v>136</v>
      </c>
      <c r="K182" s="45" t="s">
        <v>338</v>
      </c>
      <c r="L182" s="46" t="s">
        <v>337</v>
      </c>
      <c r="M182" s="119">
        <v>4819500</v>
      </c>
      <c r="N182" s="116">
        <v>4150000</v>
      </c>
      <c r="O182" s="117">
        <f t="shared" si="175"/>
        <v>788500</v>
      </c>
      <c r="P182" s="118">
        <f t="shared" si="176"/>
        <v>4938500</v>
      </c>
      <c r="Q182" s="99">
        <v>1865325</v>
      </c>
      <c r="R182" s="47">
        <f t="shared" si="177"/>
        <v>5159284.3789999997</v>
      </c>
      <c r="S182" s="52">
        <f t="shared" si="178"/>
        <v>3987703</v>
      </c>
      <c r="T182" s="53">
        <f t="shared" si="179"/>
        <v>3217449.4807346552</v>
      </c>
      <c r="U182" s="52">
        <f t="shared" ref="U182:U184" si="187">ROUND(T182,0)</f>
        <v>3217449</v>
      </c>
      <c r="V182" s="13" t="s">
        <v>250</v>
      </c>
      <c r="W182" s="76">
        <v>4908929</v>
      </c>
      <c r="X182" s="76">
        <v>2504291.9300000002</v>
      </c>
      <c r="Y182" s="10"/>
      <c r="Z182" s="54">
        <v>4908929</v>
      </c>
      <c r="AA182" s="55">
        <v>2504291.9300000002</v>
      </c>
      <c r="AB182" s="56">
        <f>+ROUND(AVERAGE(P182,Q182,R182),0)</f>
        <v>3987703</v>
      </c>
      <c r="AC182" s="57">
        <f t="shared" si="180"/>
        <v>4938500</v>
      </c>
      <c r="AD182" s="58">
        <f t="shared" si="181"/>
        <v>3622260</v>
      </c>
      <c r="AE182" s="59">
        <f t="shared" si="182"/>
        <v>3217449.4807346552</v>
      </c>
      <c r="AF182" s="60">
        <f t="shared" si="183"/>
        <v>1865325</v>
      </c>
      <c r="AG182" s="61">
        <f t="shared" si="184"/>
        <v>1841345.46</v>
      </c>
      <c r="AH182" s="62">
        <f t="shared" si="185"/>
        <v>0.46</v>
      </c>
      <c r="AI182" s="63" t="str">
        <f t="shared" si="186"/>
        <v>MEDIA ARMONICA</v>
      </c>
    </row>
    <row r="183" spans="2:36" ht="16.5" customHeight="1">
      <c r="B183" s="365"/>
      <c r="C183" s="362"/>
      <c r="D183" s="338"/>
      <c r="E183" s="39">
        <v>136</v>
      </c>
      <c r="F183" s="43" t="s">
        <v>339</v>
      </c>
      <c r="G183" s="10"/>
      <c r="H183" s="10"/>
      <c r="I183" s="10"/>
      <c r="J183" s="44">
        <v>137</v>
      </c>
      <c r="K183" s="45" t="s">
        <v>340</v>
      </c>
      <c r="L183" s="46" t="s">
        <v>339</v>
      </c>
      <c r="M183" s="73">
        <v>2552550</v>
      </c>
      <c r="N183" s="116">
        <v>2850000</v>
      </c>
      <c r="O183" s="117">
        <f t="shared" si="175"/>
        <v>541500</v>
      </c>
      <c r="P183" s="118">
        <f t="shared" si="176"/>
        <v>3391500</v>
      </c>
      <c r="Q183" s="47">
        <v>2840202.75</v>
      </c>
      <c r="R183" s="47">
        <f t="shared" si="177"/>
        <v>3511937.52</v>
      </c>
      <c r="S183" s="52">
        <f t="shared" si="178"/>
        <v>3247880</v>
      </c>
      <c r="T183" s="53">
        <f t="shared" si="179"/>
        <v>3219970.9261628962</v>
      </c>
      <c r="U183" s="52">
        <f>ROUND(T183,0)</f>
        <v>3219971</v>
      </c>
      <c r="V183" s="13"/>
      <c r="W183" s="120">
        <v>3341520</v>
      </c>
      <c r="X183" s="120">
        <v>1696129.61</v>
      </c>
      <c r="Y183" s="10"/>
      <c r="Z183" s="54">
        <v>3341520</v>
      </c>
      <c r="AA183" s="55">
        <v>1696129.6099999999</v>
      </c>
      <c r="AB183" s="56">
        <f>+ROUND(AVERAGE(P183,Q183,R183),0)</f>
        <v>3247880</v>
      </c>
      <c r="AC183" s="57">
        <f t="shared" si="180"/>
        <v>3391500</v>
      </c>
      <c r="AD183" s="58">
        <f t="shared" si="181"/>
        <v>3234169</v>
      </c>
      <c r="AE183" s="59">
        <f t="shared" si="182"/>
        <v>3219970.9261628962</v>
      </c>
      <c r="AF183" s="60">
        <f t="shared" si="183"/>
        <v>2840203</v>
      </c>
      <c r="AG183" s="61">
        <f t="shared" si="184"/>
        <v>358157.66</v>
      </c>
      <c r="AH183" s="62">
        <f t="shared" si="185"/>
        <v>0.11</v>
      </c>
      <c r="AI183" s="63" t="str">
        <f t="shared" si="186"/>
        <v>MEDIA ARMONICA</v>
      </c>
    </row>
    <row r="184" spans="2:36" ht="16.5" customHeight="1" thickBot="1">
      <c r="B184" s="366"/>
      <c r="C184" s="363"/>
      <c r="D184" s="338"/>
      <c r="E184" s="39">
        <v>137</v>
      </c>
      <c r="F184" s="43" t="s">
        <v>341</v>
      </c>
      <c r="G184" s="10"/>
      <c r="H184" s="10"/>
      <c r="I184" s="10"/>
      <c r="J184" s="44">
        <v>138</v>
      </c>
      <c r="K184" s="45" t="s">
        <v>342</v>
      </c>
      <c r="L184" s="46" t="s">
        <v>341</v>
      </c>
      <c r="M184" s="119">
        <v>1874250</v>
      </c>
      <c r="N184" s="116">
        <v>1358200</v>
      </c>
      <c r="O184" s="117">
        <f t="shared" si="175"/>
        <v>258058</v>
      </c>
      <c r="P184" s="118">
        <f t="shared" si="176"/>
        <v>1616258</v>
      </c>
      <c r="Q184" s="99">
        <v>575298.36</v>
      </c>
      <c r="R184" s="47">
        <f t="shared" si="177"/>
        <v>1624020.9650000001</v>
      </c>
      <c r="S184" s="52">
        <f t="shared" si="178"/>
        <v>1271859</v>
      </c>
      <c r="T184" s="53">
        <f t="shared" si="179"/>
        <v>1009184.5244757044</v>
      </c>
      <c r="U184" s="52">
        <f t="shared" si="187"/>
        <v>1009185</v>
      </c>
      <c r="V184" s="13" t="s">
        <v>250</v>
      </c>
      <c r="W184" s="76">
        <v>1545215</v>
      </c>
      <c r="X184" s="76">
        <v>785065.61</v>
      </c>
      <c r="Y184" s="10"/>
      <c r="Z184" s="54">
        <v>1545215</v>
      </c>
      <c r="AA184" s="55">
        <v>785065.61</v>
      </c>
      <c r="AB184" s="56">
        <f>+ROUND(AVERAGE(P184,Q184,R184),0)</f>
        <v>1271859</v>
      </c>
      <c r="AC184" s="57">
        <f t="shared" si="180"/>
        <v>1616258</v>
      </c>
      <c r="AD184" s="58">
        <f t="shared" si="181"/>
        <v>1147269</v>
      </c>
      <c r="AE184" s="59">
        <f t="shared" si="182"/>
        <v>1009184.5244757044</v>
      </c>
      <c r="AF184" s="60">
        <f t="shared" si="183"/>
        <v>575298</v>
      </c>
      <c r="AG184" s="61">
        <f t="shared" si="184"/>
        <v>603251.79</v>
      </c>
      <c r="AH184" s="62">
        <f t="shared" si="185"/>
        <v>0.47</v>
      </c>
      <c r="AI184" s="63" t="str">
        <f t="shared" si="186"/>
        <v>MEDIA ARMONICA</v>
      </c>
    </row>
    <row r="185" spans="2:36" ht="25.5" hidden="1" customHeight="1">
      <c r="B185" s="345" t="s">
        <v>0</v>
      </c>
      <c r="C185" s="14" t="s">
        <v>1</v>
      </c>
      <c r="D185" s="352" t="s">
        <v>2</v>
      </c>
      <c r="E185" s="88"/>
      <c r="F185" s="376" t="s">
        <v>3</v>
      </c>
      <c r="M185" s="121"/>
      <c r="N185" s="121"/>
      <c r="O185" s="121"/>
      <c r="P185" s="122"/>
    </row>
    <row r="186" spans="2:36" ht="25.5" hidden="1" customHeight="1">
      <c r="B186" s="346"/>
      <c r="C186" s="14" t="s">
        <v>54</v>
      </c>
      <c r="D186" s="352"/>
      <c r="E186" s="88"/>
      <c r="F186" s="376"/>
    </row>
    <row r="187" spans="2:36" ht="25.5" hidden="1" customHeight="1" thickBot="1">
      <c r="B187" s="351"/>
      <c r="C187" s="90" t="s">
        <v>55</v>
      </c>
      <c r="D187" s="353"/>
      <c r="E187" s="88"/>
      <c r="F187" s="376"/>
    </row>
    <row r="188" spans="2:36" ht="25.5" customHeight="1">
      <c r="B188" s="364">
        <v>3372117.99</v>
      </c>
      <c r="C188" s="367" t="s">
        <v>343</v>
      </c>
      <c r="D188" s="361">
        <v>10</v>
      </c>
      <c r="E188" s="105"/>
      <c r="F188" s="33" t="s">
        <v>344</v>
      </c>
      <c r="G188" s="106"/>
      <c r="H188" s="106"/>
      <c r="I188" s="106"/>
      <c r="J188" s="106"/>
      <c r="K188" s="106"/>
      <c r="L188" s="107"/>
      <c r="M188" s="106"/>
      <c r="N188" s="106"/>
      <c r="O188" s="106"/>
      <c r="P188" s="108"/>
      <c r="Q188" s="106"/>
      <c r="R188" s="106"/>
      <c r="S188" s="106"/>
      <c r="T188" s="106"/>
      <c r="U188" s="106"/>
      <c r="V188" s="109"/>
      <c r="W188" s="109"/>
      <c r="X188" s="109"/>
      <c r="Y188" s="106"/>
      <c r="Z188" s="106"/>
      <c r="AA188" s="106"/>
      <c r="AB188" s="106"/>
      <c r="AC188" s="106"/>
      <c r="AD188" s="106"/>
      <c r="AE188" s="106"/>
      <c r="AF188" s="106"/>
      <c r="AG188" s="106"/>
      <c r="AH188" s="106"/>
      <c r="AI188" s="106"/>
    </row>
    <row r="189" spans="2:36" ht="25.5" customHeight="1">
      <c r="B189" s="365"/>
      <c r="C189" s="368"/>
      <c r="D189" s="362"/>
      <c r="E189" s="39"/>
      <c r="F189" s="40" t="s">
        <v>6</v>
      </c>
      <c r="G189" s="10"/>
      <c r="H189" s="10"/>
      <c r="I189" s="10"/>
      <c r="J189" s="10"/>
      <c r="K189" s="10"/>
      <c r="L189" s="41"/>
      <c r="M189" s="10"/>
      <c r="N189" s="10"/>
      <c r="O189" s="10"/>
      <c r="P189" s="42"/>
      <c r="Q189" s="10"/>
      <c r="R189" s="10"/>
      <c r="S189" s="10"/>
      <c r="T189" s="10"/>
      <c r="U189" s="10"/>
      <c r="V189" s="13"/>
      <c r="W189" s="13"/>
      <c r="X189" s="13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</row>
    <row r="190" spans="2:36" ht="17.25" customHeight="1">
      <c r="B190" s="365"/>
      <c r="C190" s="368"/>
      <c r="D190" s="362"/>
      <c r="E190" s="39">
        <v>138</v>
      </c>
      <c r="F190" s="43" t="s">
        <v>345</v>
      </c>
      <c r="G190" s="10"/>
      <c r="H190" s="10"/>
      <c r="I190" s="10"/>
      <c r="J190" s="44">
        <v>139</v>
      </c>
      <c r="K190" s="45" t="s">
        <v>346</v>
      </c>
      <c r="L190" s="46" t="s">
        <v>345</v>
      </c>
      <c r="M190" s="47">
        <v>116025</v>
      </c>
      <c r="N190" s="48">
        <v>120000</v>
      </c>
      <c r="O190" s="49">
        <f t="shared" ref="O190:O200" si="188">N190*19%</f>
        <v>22800</v>
      </c>
      <c r="P190" s="92">
        <f t="shared" ref="P190:P200" si="189">N190+O190</f>
        <v>142800</v>
      </c>
      <c r="Q190" s="47">
        <v>98175</v>
      </c>
      <c r="R190" s="47">
        <f t="shared" ref="R190:R197" si="190">(Z190*5.1%)+Z190</f>
        <v>116657.84699999999</v>
      </c>
      <c r="S190" s="52">
        <f t="shared" ref="S190:S200" si="191">AB190</f>
        <v>119211</v>
      </c>
      <c r="T190" s="53">
        <f t="shared" ref="T190:T200" si="192">AE190</f>
        <v>116456.14514936038</v>
      </c>
      <c r="U190" s="52">
        <f>ROUND(T190,0)</f>
        <v>116456</v>
      </c>
      <c r="V190" s="13"/>
      <c r="W190" s="13"/>
      <c r="X190" s="13"/>
      <c r="Y190" s="10"/>
      <c r="Z190" s="54">
        <v>110997</v>
      </c>
      <c r="AA190" s="55">
        <v>56448.84</v>
      </c>
      <c r="AB190" s="56">
        <f>+ROUND(AVERAGE(P190,Q190,R190),0)</f>
        <v>119211</v>
      </c>
      <c r="AC190" s="57">
        <f t="shared" ref="AC190:AC197" si="193">+ROUND(MEDIAN(P190,Q190,R190),0)</f>
        <v>116658</v>
      </c>
      <c r="AD190" s="58">
        <f>+ROUND(GEOMEAN(P190,Q190,R190),0)</f>
        <v>117819</v>
      </c>
      <c r="AE190" s="59">
        <f t="shared" ref="AE190:AE197" si="194">HARMEAN(P190,Q190,R190)</f>
        <v>116456.14514936038</v>
      </c>
      <c r="AF190" s="60">
        <f>+ROUND(MIN(P190,Q190,R190),0)</f>
        <v>98175</v>
      </c>
      <c r="AG190" s="61">
        <f t="shared" ref="AG190:AG197" si="195">+ROUND(_xlfn.STDEV.S(P190,Q190,R190),2)</f>
        <v>22421.78</v>
      </c>
      <c r="AH190" s="62">
        <f t="shared" ref="AH190:AH200" si="196">+ROUND(AG190/AB190,2)</f>
        <v>0.19</v>
      </c>
      <c r="AI190" s="63" t="str">
        <f t="shared" ref="AI190:AI199" si="197">IF(AND(AH190&lt;=50%),"MEDIA ARMONICA","PROMEDIO  ")</f>
        <v>MEDIA ARMONICA</v>
      </c>
      <c r="AJ190" s="72"/>
    </row>
    <row r="191" spans="2:36" ht="17.25" customHeight="1">
      <c r="B191" s="365"/>
      <c r="C191" s="368"/>
      <c r="D191" s="362"/>
      <c r="E191" s="39">
        <v>139</v>
      </c>
      <c r="F191" s="43" t="s">
        <v>347</v>
      </c>
      <c r="G191" s="10"/>
      <c r="H191" s="10"/>
      <c r="I191" s="10"/>
      <c r="J191" s="44">
        <v>140</v>
      </c>
      <c r="K191" s="45" t="s">
        <v>348</v>
      </c>
      <c r="L191" s="46" t="s">
        <v>347</v>
      </c>
      <c r="M191" s="47">
        <v>44089.5</v>
      </c>
      <c r="N191" s="48">
        <v>18000</v>
      </c>
      <c r="O191" s="49">
        <f t="shared" si="188"/>
        <v>3420</v>
      </c>
      <c r="P191" s="92">
        <f t="shared" si="189"/>
        <v>21420</v>
      </c>
      <c r="Q191" s="47">
        <v>12066.6</v>
      </c>
      <c r="R191" s="47">
        <f t="shared" si="190"/>
        <v>7817.3379999999997</v>
      </c>
      <c r="S191" s="53">
        <f t="shared" si="191"/>
        <v>13768</v>
      </c>
      <c r="T191" s="52">
        <f t="shared" si="192"/>
        <v>11651.412567715355</v>
      </c>
      <c r="U191" s="52">
        <f>ROUND(S191,0)</f>
        <v>13768</v>
      </c>
      <c r="V191" s="13"/>
      <c r="W191" s="13"/>
      <c r="X191" s="13"/>
      <c r="Y191" s="10"/>
      <c r="Z191" s="54">
        <v>7438</v>
      </c>
      <c r="AA191" s="55">
        <v>3729.46</v>
      </c>
      <c r="AB191" s="56">
        <f>+ROUND(AVERAGE(P191,Q191,R191),0)</f>
        <v>13768</v>
      </c>
      <c r="AC191" s="57">
        <f t="shared" si="193"/>
        <v>12067</v>
      </c>
      <c r="AD191" s="58">
        <f t="shared" ref="AD191:AD196" si="198">+ROUND(GEOMEAN(P191,Q191,R191),0)</f>
        <v>12642</v>
      </c>
      <c r="AE191" s="59">
        <f t="shared" si="194"/>
        <v>11651.412567715355</v>
      </c>
      <c r="AF191" s="60">
        <f t="shared" ref="AF191:AF197" si="199">+ROUND(MIN(P191,Q191,R191),0)</f>
        <v>7817</v>
      </c>
      <c r="AG191" s="61">
        <f t="shared" si="195"/>
        <v>6959.1</v>
      </c>
      <c r="AH191" s="62">
        <f t="shared" si="196"/>
        <v>0.51</v>
      </c>
      <c r="AI191" s="63" t="str">
        <f t="shared" si="197"/>
        <v xml:space="preserve">PROMEDIO  </v>
      </c>
      <c r="AJ191" s="72"/>
    </row>
    <row r="192" spans="2:36" ht="17.25" customHeight="1">
      <c r="B192" s="365"/>
      <c r="C192" s="368"/>
      <c r="D192" s="362"/>
      <c r="E192" s="39">
        <v>140</v>
      </c>
      <c r="F192" s="43" t="s">
        <v>349</v>
      </c>
      <c r="G192" s="10"/>
      <c r="H192" s="10"/>
      <c r="I192" s="10"/>
      <c r="J192" s="44">
        <v>141</v>
      </c>
      <c r="K192" s="45" t="s">
        <v>350</v>
      </c>
      <c r="L192" s="46" t="s">
        <v>349</v>
      </c>
      <c r="M192" s="47">
        <v>55930</v>
      </c>
      <c r="N192" s="48">
        <v>18000</v>
      </c>
      <c r="O192" s="49">
        <f t="shared" si="188"/>
        <v>3420</v>
      </c>
      <c r="P192" s="92">
        <f t="shared" si="189"/>
        <v>21420</v>
      </c>
      <c r="Q192" s="47">
        <v>15315.3</v>
      </c>
      <c r="R192" s="47">
        <f t="shared" si="190"/>
        <v>8504.6919999999991</v>
      </c>
      <c r="S192" s="52">
        <f t="shared" si="191"/>
        <v>15080</v>
      </c>
      <c r="T192" s="53">
        <f t="shared" si="192"/>
        <v>13068.383348399606</v>
      </c>
      <c r="U192" s="52">
        <f t="shared" ref="U192:U195" si="200">ROUND(T192,0)</f>
        <v>13068</v>
      </c>
      <c r="V192" s="13"/>
      <c r="W192" s="13"/>
      <c r="X192" s="13"/>
      <c r="Y192" s="10"/>
      <c r="Z192" s="54">
        <v>8092</v>
      </c>
      <c r="AA192" s="55">
        <v>4067.42</v>
      </c>
      <c r="AB192" s="56">
        <f t="shared" ref="AB192:AB196" si="201">+ROUND(AVERAGE(P192,Q192,R192),0)</f>
        <v>15080</v>
      </c>
      <c r="AC192" s="57">
        <f t="shared" si="193"/>
        <v>15315</v>
      </c>
      <c r="AD192" s="58">
        <f t="shared" si="198"/>
        <v>14078</v>
      </c>
      <c r="AE192" s="59">
        <f t="shared" si="194"/>
        <v>13068.383348399606</v>
      </c>
      <c r="AF192" s="60">
        <f t="shared" si="199"/>
        <v>8505</v>
      </c>
      <c r="AG192" s="61">
        <f t="shared" si="195"/>
        <v>6460.87</v>
      </c>
      <c r="AH192" s="62">
        <f t="shared" si="196"/>
        <v>0.43</v>
      </c>
      <c r="AI192" s="63" t="str">
        <f t="shared" si="197"/>
        <v>MEDIA ARMONICA</v>
      </c>
      <c r="AJ192" s="72"/>
    </row>
    <row r="193" spans="2:36" ht="17.25" customHeight="1">
      <c r="B193" s="365"/>
      <c r="C193" s="368"/>
      <c r="D193" s="362"/>
      <c r="E193" s="39">
        <v>141</v>
      </c>
      <c r="F193" s="43" t="s">
        <v>351</v>
      </c>
      <c r="G193" s="10"/>
      <c r="H193" s="10"/>
      <c r="I193" s="10"/>
      <c r="J193" s="44">
        <v>142</v>
      </c>
      <c r="K193" s="45" t="s">
        <v>352</v>
      </c>
      <c r="L193" s="46" t="s">
        <v>351</v>
      </c>
      <c r="M193" s="47">
        <v>57655.5</v>
      </c>
      <c r="N193" s="48">
        <v>18000</v>
      </c>
      <c r="O193" s="49">
        <f t="shared" si="188"/>
        <v>3420</v>
      </c>
      <c r="P193" s="92">
        <f t="shared" si="189"/>
        <v>21420</v>
      </c>
      <c r="Q193" s="47">
        <v>15779.4</v>
      </c>
      <c r="R193" s="47">
        <f t="shared" si="190"/>
        <v>8504.6919999999991</v>
      </c>
      <c r="S193" s="52">
        <f t="shared" si="191"/>
        <v>15235</v>
      </c>
      <c r="T193" s="53">
        <f t="shared" si="192"/>
        <v>13178.630266888344</v>
      </c>
      <c r="U193" s="52">
        <f t="shared" si="200"/>
        <v>13179</v>
      </c>
      <c r="V193" s="13"/>
      <c r="W193" s="13"/>
      <c r="X193" s="13"/>
      <c r="Y193" s="10"/>
      <c r="Z193" s="54">
        <v>8092</v>
      </c>
      <c r="AA193" s="55">
        <v>4105.5</v>
      </c>
      <c r="AB193" s="56">
        <f>+ROUND(AVERAGE(P193,Q193,R193),0)</f>
        <v>15235</v>
      </c>
      <c r="AC193" s="57">
        <f t="shared" si="193"/>
        <v>15779</v>
      </c>
      <c r="AD193" s="58">
        <f t="shared" si="198"/>
        <v>14219</v>
      </c>
      <c r="AE193" s="59">
        <f t="shared" si="194"/>
        <v>13178.630266888344</v>
      </c>
      <c r="AF193" s="60">
        <f t="shared" si="199"/>
        <v>8505</v>
      </c>
      <c r="AG193" s="61">
        <f t="shared" si="195"/>
        <v>6474.86</v>
      </c>
      <c r="AH193" s="62">
        <f t="shared" si="196"/>
        <v>0.42</v>
      </c>
      <c r="AI193" s="63" t="str">
        <f t="shared" si="197"/>
        <v>MEDIA ARMONICA</v>
      </c>
      <c r="AJ193" s="72"/>
    </row>
    <row r="194" spans="2:36" ht="17.25" customHeight="1">
      <c r="B194" s="365"/>
      <c r="C194" s="368"/>
      <c r="D194" s="362"/>
      <c r="E194" s="39">
        <v>142</v>
      </c>
      <c r="F194" s="43" t="s">
        <v>353</v>
      </c>
      <c r="G194" s="10"/>
      <c r="H194" s="10"/>
      <c r="I194" s="10"/>
      <c r="J194" s="44">
        <v>143</v>
      </c>
      <c r="K194" s="45" t="s">
        <v>354</v>
      </c>
      <c r="L194" s="46" t="s">
        <v>353</v>
      </c>
      <c r="M194" s="47">
        <v>81396</v>
      </c>
      <c r="N194" s="48">
        <v>18000</v>
      </c>
      <c r="O194" s="49">
        <f t="shared" si="188"/>
        <v>3420</v>
      </c>
      <c r="P194" s="92">
        <f t="shared" si="189"/>
        <v>21420</v>
      </c>
      <c r="Q194" s="47">
        <v>22276.799999999999</v>
      </c>
      <c r="R194" s="47">
        <f t="shared" si="190"/>
        <v>9193.0969999999998</v>
      </c>
      <c r="S194" s="52">
        <f t="shared" si="191"/>
        <v>17630</v>
      </c>
      <c r="T194" s="53">
        <f t="shared" si="192"/>
        <v>14973.619314817604</v>
      </c>
      <c r="U194" s="52">
        <f>ROUND(T194,0)</f>
        <v>14974</v>
      </c>
      <c r="V194" s="13"/>
      <c r="W194" s="13"/>
      <c r="X194" s="13"/>
      <c r="Y194" s="10"/>
      <c r="Z194" s="54">
        <v>8747</v>
      </c>
      <c r="AA194" s="55">
        <v>4441.08</v>
      </c>
      <c r="AB194" s="56">
        <f t="shared" si="201"/>
        <v>17630</v>
      </c>
      <c r="AC194" s="57">
        <f t="shared" si="193"/>
        <v>21420</v>
      </c>
      <c r="AD194" s="58">
        <f t="shared" si="198"/>
        <v>16370</v>
      </c>
      <c r="AE194" s="59">
        <f t="shared" si="194"/>
        <v>14973.619314817604</v>
      </c>
      <c r="AF194" s="60">
        <f t="shared" si="199"/>
        <v>9193</v>
      </c>
      <c r="AG194" s="61">
        <f t="shared" si="195"/>
        <v>7319.09</v>
      </c>
      <c r="AH194" s="62">
        <f t="shared" si="196"/>
        <v>0.42</v>
      </c>
      <c r="AI194" s="63" t="str">
        <f t="shared" si="197"/>
        <v>MEDIA ARMONICA</v>
      </c>
      <c r="AJ194" s="72"/>
    </row>
    <row r="195" spans="2:36" ht="17.25" customHeight="1">
      <c r="B195" s="365"/>
      <c r="C195" s="368"/>
      <c r="D195" s="362"/>
      <c r="E195" s="39">
        <v>143</v>
      </c>
      <c r="F195" s="43" t="s">
        <v>355</v>
      </c>
      <c r="G195" s="10"/>
      <c r="H195" s="10"/>
      <c r="I195" s="10"/>
      <c r="J195" s="44">
        <v>144</v>
      </c>
      <c r="K195" s="45" t="s">
        <v>356</v>
      </c>
      <c r="L195" s="46" t="s">
        <v>355</v>
      </c>
      <c r="M195" s="47">
        <v>90440</v>
      </c>
      <c r="N195" s="48">
        <v>18000</v>
      </c>
      <c r="O195" s="49">
        <f t="shared" si="188"/>
        <v>3420</v>
      </c>
      <c r="P195" s="92">
        <f t="shared" si="189"/>
        <v>21420</v>
      </c>
      <c r="Q195" s="47">
        <v>25525.5</v>
      </c>
      <c r="R195" s="47">
        <f t="shared" si="190"/>
        <v>9568.3040000000001</v>
      </c>
      <c r="S195" s="52">
        <f t="shared" si="191"/>
        <v>18838</v>
      </c>
      <c r="T195" s="53">
        <f t="shared" si="192"/>
        <v>15758.489166302981</v>
      </c>
      <c r="U195" s="52">
        <f t="shared" si="200"/>
        <v>15758</v>
      </c>
      <c r="V195" s="13"/>
      <c r="W195" s="13"/>
      <c r="X195" s="13"/>
      <c r="Y195" s="10"/>
      <c r="Z195" s="54">
        <v>9104</v>
      </c>
      <c r="AA195" s="55">
        <v>4574.3599999999997</v>
      </c>
      <c r="AB195" s="56">
        <f t="shared" si="201"/>
        <v>18838</v>
      </c>
      <c r="AC195" s="57">
        <f t="shared" si="193"/>
        <v>21420</v>
      </c>
      <c r="AD195" s="58">
        <f t="shared" si="198"/>
        <v>17360</v>
      </c>
      <c r="AE195" s="59">
        <f t="shared" si="194"/>
        <v>15758.489166302981</v>
      </c>
      <c r="AF195" s="60">
        <f t="shared" si="199"/>
        <v>9568</v>
      </c>
      <c r="AG195" s="61">
        <f t="shared" si="195"/>
        <v>8286.0300000000007</v>
      </c>
      <c r="AH195" s="62">
        <f t="shared" si="196"/>
        <v>0.44</v>
      </c>
      <c r="AI195" s="63" t="str">
        <f t="shared" si="197"/>
        <v>MEDIA ARMONICA</v>
      </c>
      <c r="AJ195" s="72"/>
    </row>
    <row r="196" spans="2:36" ht="17.25" customHeight="1">
      <c r="B196" s="365"/>
      <c r="C196" s="368"/>
      <c r="D196" s="362"/>
      <c r="E196" s="39">
        <v>144</v>
      </c>
      <c r="F196" s="43" t="s">
        <v>357</v>
      </c>
      <c r="G196" s="10"/>
      <c r="H196" s="10"/>
      <c r="I196" s="10"/>
      <c r="J196" s="44">
        <v>145</v>
      </c>
      <c r="K196" s="45" t="s">
        <v>358</v>
      </c>
      <c r="L196" s="46" t="s">
        <v>357</v>
      </c>
      <c r="M196" s="47">
        <v>169575</v>
      </c>
      <c r="N196" s="48">
        <v>18000</v>
      </c>
      <c r="O196" s="49">
        <f t="shared" si="188"/>
        <v>3420</v>
      </c>
      <c r="P196" s="92">
        <f t="shared" si="189"/>
        <v>21420</v>
      </c>
      <c r="Q196" s="47">
        <v>49658.7</v>
      </c>
      <c r="R196" s="47">
        <f t="shared" si="190"/>
        <v>9693.3729999999996</v>
      </c>
      <c r="S196" s="53">
        <f t="shared" si="191"/>
        <v>26924</v>
      </c>
      <c r="T196" s="52">
        <f t="shared" si="192"/>
        <v>17648.505656833615</v>
      </c>
      <c r="U196" s="52">
        <f t="shared" ref="U196:U197" si="202">ROUND(S196,0)</f>
        <v>26924</v>
      </c>
      <c r="V196" s="13"/>
      <c r="W196" s="13"/>
      <c r="X196" s="13"/>
      <c r="Y196" s="10"/>
      <c r="Z196" s="54">
        <v>9223</v>
      </c>
      <c r="AA196" s="55">
        <v>4627.91</v>
      </c>
      <c r="AB196" s="56">
        <f t="shared" si="201"/>
        <v>26924</v>
      </c>
      <c r="AC196" s="57">
        <f t="shared" si="193"/>
        <v>21420</v>
      </c>
      <c r="AD196" s="58">
        <f t="shared" si="198"/>
        <v>21765</v>
      </c>
      <c r="AE196" s="59">
        <f t="shared" si="194"/>
        <v>17648.505656833615</v>
      </c>
      <c r="AF196" s="60">
        <f t="shared" si="199"/>
        <v>9693</v>
      </c>
      <c r="AG196" s="61">
        <f t="shared" si="195"/>
        <v>20543.310000000001</v>
      </c>
      <c r="AH196" s="62">
        <f t="shared" si="196"/>
        <v>0.76</v>
      </c>
      <c r="AI196" s="63" t="str">
        <f t="shared" si="197"/>
        <v xml:space="preserve">PROMEDIO  </v>
      </c>
      <c r="AJ196" s="72"/>
    </row>
    <row r="197" spans="2:36" ht="17.25" customHeight="1">
      <c r="B197" s="365"/>
      <c r="C197" s="368"/>
      <c r="D197" s="362"/>
      <c r="E197" s="39">
        <v>145</v>
      </c>
      <c r="F197" s="43" t="s">
        <v>359</v>
      </c>
      <c r="G197" s="10"/>
      <c r="H197" s="10"/>
      <c r="I197" s="10"/>
      <c r="J197" s="44">
        <v>146</v>
      </c>
      <c r="K197" s="45" t="s">
        <v>360</v>
      </c>
      <c r="L197" s="46" t="s">
        <v>359</v>
      </c>
      <c r="M197" s="47">
        <v>214795</v>
      </c>
      <c r="N197" s="48">
        <v>25000</v>
      </c>
      <c r="O197" s="49">
        <f t="shared" si="188"/>
        <v>4750</v>
      </c>
      <c r="P197" s="92">
        <f t="shared" si="189"/>
        <v>29750</v>
      </c>
      <c r="Q197" s="47">
        <v>60333</v>
      </c>
      <c r="R197" s="47">
        <f t="shared" si="190"/>
        <v>15696.684999999999</v>
      </c>
      <c r="S197" s="53">
        <f t="shared" si="191"/>
        <v>35260</v>
      </c>
      <c r="T197" s="52">
        <f t="shared" si="192"/>
        <v>26339.855376083371</v>
      </c>
      <c r="U197" s="52">
        <f t="shared" si="202"/>
        <v>35260</v>
      </c>
      <c r="V197" s="13"/>
      <c r="W197" s="13"/>
      <c r="X197" s="13"/>
      <c r="Y197" s="10"/>
      <c r="Z197" s="54">
        <v>14935</v>
      </c>
      <c r="AA197" s="55">
        <v>7502.95</v>
      </c>
      <c r="AB197" s="56">
        <f>+ROUND(AVERAGE(P197,Q197,R197),0)</f>
        <v>35260</v>
      </c>
      <c r="AC197" s="57">
        <f t="shared" si="193"/>
        <v>29750</v>
      </c>
      <c r="AD197" s="58">
        <f>+ROUND(GEOMEAN(P197,Q197,R197),0)</f>
        <v>30429</v>
      </c>
      <c r="AE197" s="59">
        <f t="shared" si="194"/>
        <v>26339.855376083371</v>
      </c>
      <c r="AF197" s="60">
        <f t="shared" si="199"/>
        <v>15697</v>
      </c>
      <c r="AG197" s="61">
        <f t="shared" si="195"/>
        <v>22822.560000000001</v>
      </c>
      <c r="AH197" s="62">
        <f t="shared" si="196"/>
        <v>0.65</v>
      </c>
      <c r="AI197" s="63" t="str">
        <f t="shared" si="197"/>
        <v xml:space="preserve">PROMEDIO  </v>
      </c>
      <c r="AJ197" s="72"/>
    </row>
    <row r="198" spans="2:36" ht="17.25" customHeight="1">
      <c r="B198" s="365"/>
      <c r="C198" s="368"/>
      <c r="D198" s="362"/>
      <c r="E198" s="39">
        <v>146</v>
      </c>
      <c r="F198" s="43" t="s">
        <v>361</v>
      </c>
      <c r="G198" s="10"/>
      <c r="H198" s="10"/>
      <c r="I198" s="10"/>
      <c r="J198" s="44">
        <v>147</v>
      </c>
      <c r="K198" s="45" t="s">
        <v>362</v>
      </c>
      <c r="L198" s="46" t="s">
        <v>361</v>
      </c>
      <c r="M198" s="123">
        <v>1831410</v>
      </c>
      <c r="N198" s="48">
        <v>1782000</v>
      </c>
      <c r="O198" s="49">
        <f t="shared" si="188"/>
        <v>338580</v>
      </c>
      <c r="P198" s="98">
        <f t="shared" si="189"/>
        <v>2120580</v>
      </c>
      <c r="Q198" s="123">
        <v>1503684</v>
      </c>
      <c r="R198" s="123"/>
      <c r="S198" s="52">
        <f t="shared" si="191"/>
        <v>1812132</v>
      </c>
      <c r="T198" s="53">
        <f t="shared" si="192"/>
        <v>1759630.2127659575</v>
      </c>
      <c r="U198" s="52">
        <f>ROUND(T198,0)</f>
        <v>1759630</v>
      </c>
      <c r="V198" s="13"/>
      <c r="W198" s="13"/>
      <c r="X198" s="13"/>
      <c r="Y198" s="10"/>
      <c r="Z198" s="69"/>
      <c r="AA198" s="10"/>
      <c r="AB198" s="56">
        <f t="shared" ref="AB198:AB199" si="203">+ROUND(AVERAGE(P198,Q198),0)</f>
        <v>1812132</v>
      </c>
      <c r="AC198" s="57">
        <f t="shared" ref="AC198:AC200" si="204">+ROUND(MEDIAN(P198,Q198),0)</f>
        <v>1812132</v>
      </c>
      <c r="AD198" s="58">
        <f>+ROUND(GEOMEAN(P198,Q198),0)</f>
        <v>1785688</v>
      </c>
      <c r="AE198" s="59">
        <f t="shared" ref="AE198:AE200" si="205">HARMEAN(P198,Q198)</f>
        <v>1759630.2127659575</v>
      </c>
      <c r="AF198" s="60">
        <f t="shared" ref="AF198:AF200" si="206">+ROUND(MIN(P198,Q198),0)</f>
        <v>1503684</v>
      </c>
      <c r="AG198" s="61">
        <f t="shared" ref="AG198:AG199" si="207">+ROUND(_xlfn.STDEV.S(P198,Q198),2)</f>
        <v>436211.34</v>
      </c>
      <c r="AH198" s="62">
        <f t="shared" si="196"/>
        <v>0.24</v>
      </c>
      <c r="AI198" s="78" t="str">
        <f t="shared" si="197"/>
        <v>MEDIA ARMONICA</v>
      </c>
    </row>
    <row r="199" spans="2:36" ht="17.25" customHeight="1">
      <c r="B199" s="365"/>
      <c r="C199" s="368"/>
      <c r="D199" s="362"/>
      <c r="E199" s="39">
        <v>147</v>
      </c>
      <c r="F199" s="43" t="s">
        <v>363</v>
      </c>
      <c r="G199" s="10"/>
      <c r="H199" s="10"/>
      <c r="I199" s="10"/>
      <c r="J199" s="44">
        <v>148</v>
      </c>
      <c r="K199" s="45" t="s">
        <v>364</v>
      </c>
      <c r="L199" s="46" t="s">
        <v>363</v>
      </c>
      <c r="M199" s="123">
        <v>4069800</v>
      </c>
      <c r="N199" s="48">
        <v>3960000</v>
      </c>
      <c r="O199" s="49">
        <f t="shared" si="188"/>
        <v>752400</v>
      </c>
      <c r="P199" s="92">
        <f t="shared" si="189"/>
        <v>4712400</v>
      </c>
      <c r="Q199" s="123">
        <v>2626806</v>
      </c>
      <c r="R199" s="123"/>
      <c r="S199" s="52">
        <f t="shared" si="191"/>
        <v>3669603</v>
      </c>
      <c r="T199" s="53">
        <f t="shared" si="192"/>
        <v>3373269.6954956711</v>
      </c>
      <c r="U199" s="52">
        <f t="shared" ref="U199:U200" si="208">ROUND(T199,0)</f>
        <v>3373270</v>
      </c>
      <c r="V199" s="13"/>
      <c r="W199" s="13"/>
      <c r="X199" s="13"/>
      <c r="Y199" s="10"/>
      <c r="Z199" s="69"/>
      <c r="AA199" s="10"/>
      <c r="AB199" s="56">
        <f t="shared" si="203"/>
        <v>3669603</v>
      </c>
      <c r="AC199" s="57">
        <f t="shared" si="204"/>
        <v>3669603</v>
      </c>
      <c r="AD199" s="58">
        <f>+ROUND(GEOMEAN(P199,Q199),0)</f>
        <v>3518318</v>
      </c>
      <c r="AE199" s="59">
        <f t="shared" si="205"/>
        <v>3373269.6954956711</v>
      </c>
      <c r="AF199" s="60">
        <f t="shared" si="206"/>
        <v>2626806</v>
      </c>
      <c r="AG199" s="61">
        <f t="shared" si="207"/>
        <v>1474737.66</v>
      </c>
      <c r="AH199" s="62">
        <f t="shared" si="196"/>
        <v>0.4</v>
      </c>
      <c r="AI199" s="78" t="str">
        <f t="shared" si="197"/>
        <v>MEDIA ARMONICA</v>
      </c>
    </row>
    <row r="200" spans="2:36" ht="17.25" customHeight="1" thickBot="1">
      <c r="B200" s="366"/>
      <c r="C200" s="369"/>
      <c r="D200" s="363"/>
      <c r="E200" s="39">
        <v>148</v>
      </c>
      <c r="F200" s="43" t="s">
        <v>365</v>
      </c>
      <c r="G200" s="10"/>
      <c r="H200" s="10"/>
      <c r="I200" s="10"/>
      <c r="J200" s="44">
        <v>149</v>
      </c>
      <c r="K200" s="45" t="s">
        <v>366</v>
      </c>
      <c r="L200" s="101" t="s">
        <v>365</v>
      </c>
      <c r="M200" s="124" t="s">
        <v>203</v>
      </c>
      <c r="N200" s="48">
        <v>550000</v>
      </c>
      <c r="O200" s="49">
        <f t="shared" si="188"/>
        <v>104500</v>
      </c>
      <c r="P200" s="92">
        <f t="shared" si="189"/>
        <v>654500</v>
      </c>
      <c r="Q200" s="124"/>
      <c r="R200" s="124"/>
      <c r="S200" s="52">
        <f t="shared" si="191"/>
        <v>654500</v>
      </c>
      <c r="T200" s="53">
        <f t="shared" si="192"/>
        <v>654500</v>
      </c>
      <c r="U200" s="52">
        <f t="shared" si="208"/>
        <v>654500</v>
      </c>
      <c r="V200" s="125" t="s">
        <v>367</v>
      </c>
      <c r="W200" s="125"/>
      <c r="X200" s="125"/>
      <c r="Y200" s="10"/>
      <c r="Z200" s="69"/>
      <c r="AA200" s="10"/>
      <c r="AB200" s="56">
        <f>+ROUND(AVERAGE(P200,Q200),0)</f>
        <v>654500</v>
      </c>
      <c r="AC200" s="57">
        <f t="shared" si="204"/>
        <v>654500</v>
      </c>
      <c r="AD200" s="58">
        <f>+ROUND(GEOMEAN(P200,Q200),0)</f>
        <v>654500</v>
      </c>
      <c r="AE200" s="59">
        <f t="shared" si="205"/>
        <v>654500</v>
      </c>
      <c r="AF200" s="60">
        <f t="shared" si="206"/>
        <v>654500</v>
      </c>
      <c r="AG200" s="61" t="e">
        <f>+ROUND(_xlfn.STDEV.S(P200,Q200),2)</f>
        <v>#DIV/0!</v>
      </c>
      <c r="AH200" s="62" t="e">
        <f t="shared" si="196"/>
        <v>#DIV/0!</v>
      </c>
      <c r="AI200" s="78" t="s">
        <v>14</v>
      </c>
    </row>
    <row r="201" spans="2:36" ht="25.5" hidden="1" customHeight="1">
      <c r="B201" s="345" t="s">
        <v>0</v>
      </c>
      <c r="C201" s="14" t="s">
        <v>1</v>
      </c>
      <c r="D201" s="370" t="s">
        <v>2</v>
      </c>
      <c r="E201" s="88"/>
      <c r="F201" s="376" t="s">
        <v>3</v>
      </c>
    </row>
    <row r="202" spans="2:36" ht="25.5" hidden="1" customHeight="1">
      <c r="B202" s="346"/>
      <c r="C202" s="14" t="s">
        <v>54</v>
      </c>
      <c r="D202" s="352"/>
      <c r="E202" s="88"/>
      <c r="F202" s="376"/>
    </row>
    <row r="203" spans="2:36" ht="25.5" hidden="1" customHeight="1">
      <c r="B203" s="346"/>
      <c r="C203" s="14" t="s">
        <v>55</v>
      </c>
      <c r="D203" s="352"/>
      <c r="E203" s="88"/>
      <c r="F203" s="376"/>
    </row>
    <row r="204" spans="2:36" ht="25.5" customHeight="1">
      <c r="B204" s="337">
        <v>225638.15</v>
      </c>
      <c r="C204" s="338" t="s">
        <v>368</v>
      </c>
      <c r="D204" s="338">
        <v>10</v>
      </c>
      <c r="E204" s="39"/>
      <c r="F204" s="126" t="s">
        <v>369</v>
      </c>
      <c r="G204" s="10"/>
      <c r="H204" s="10"/>
      <c r="I204" s="10"/>
      <c r="J204" s="10"/>
      <c r="K204" s="10"/>
      <c r="L204" s="41"/>
      <c r="M204" s="10"/>
      <c r="N204" s="10"/>
      <c r="O204" s="10"/>
      <c r="P204" s="42"/>
      <c r="Q204" s="10"/>
      <c r="R204" s="10"/>
      <c r="S204" s="10"/>
      <c r="T204" s="10"/>
      <c r="U204" s="10"/>
      <c r="V204" s="13"/>
      <c r="W204" s="13"/>
      <c r="X204" s="13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</row>
    <row r="205" spans="2:36" ht="25.5" customHeight="1">
      <c r="B205" s="337"/>
      <c r="C205" s="338"/>
      <c r="D205" s="338"/>
      <c r="E205" s="105"/>
      <c r="F205" s="33" t="s">
        <v>6</v>
      </c>
      <c r="G205" s="106"/>
      <c r="H205" s="106"/>
      <c r="I205" s="106"/>
      <c r="J205" s="106"/>
      <c r="K205" s="106"/>
      <c r="L205" s="107"/>
      <c r="M205" s="106"/>
      <c r="N205" s="106"/>
      <c r="O205" s="106"/>
      <c r="P205" s="108"/>
      <c r="Q205" s="106"/>
      <c r="R205" s="106"/>
      <c r="S205" s="106"/>
      <c r="T205" s="106"/>
      <c r="U205" s="106"/>
      <c r="V205" s="109"/>
      <c r="W205" s="109"/>
      <c r="X205" s="109"/>
      <c r="Y205" s="106"/>
      <c r="Z205" s="106"/>
      <c r="AA205" s="106"/>
      <c r="AB205" s="106"/>
      <c r="AC205" s="106"/>
      <c r="AD205" s="106"/>
      <c r="AE205" s="106"/>
      <c r="AF205" s="106"/>
      <c r="AG205" s="106"/>
      <c r="AH205" s="106"/>
      <c r="AI205" s="106"/>
    </row>
    <row r="206" spans="2:36" ht="18" customHeight="1">
      <c r="B206" s="337"/>
      <c r="C206" s="338"/>
      <c r="D206" s="338"/>
      <c r="E206" s="39">
        <v>149</v>
      </c>
      <c r="F206" s="43" t="s">
        <v>370</v>
      </c>
      <c r="G206" s="10"/>
      <c r="H206" s="10"/>
      <c r="I206" s="10"/>
      <c r="J206" s="44">
        <v>150</v>
      </c>
      <c r="K206" s="45" t="s">
        <v>371</v>
      </c>
      <c r="L206" s="46" t="s">
        <v>370</v>
      </c>
      <c r="M206" s="119">
        <v>83300</v>
      </c>
      <c r="N206" s="116">
        <v>65000</v>
      </c>
      <c r="O206" s="117">
        <f t="shared" ref="O206:O207" si="209">N206*19%</f>
        <v>12350</v>
      </c>
      <c r="P206" s="118">
        <f t="shared" ref="P206:P207" si="210">N206+O206</f>
        <v>77350</v>
      </c>
      <c r="Q206" s="119">
        <v>68722.5</v>
      </c>
      <c r="R206" s="47">
        <f t="shared" ref="R206:R207" si="211">(Z206*5.1%)+Z206</f>
        <v>96616.327999999994</v>
      </c>
      <c r="S206" s="52">
        <f t="shared" ref="S206:S207" si="212">AB206</f>
        <v>80896</v>
      </c>
      <c r="T206" s="53">
        <f t="shared" ref="T206:T207" si="213">AE206</f>
        <v>79302.684754909045</v>
      </c>
      <c r="U206" s="52">
        <f t="shared" ref="U206:U207" si="214">ROUND(T206,0)</f>
        <v>79303</v>
      </c>
      <c r="V206" s="13"/>
      <c r="W206" s="76">
        <v>91928</v>
      </c>
      <c r="X206" s="76">
        <v>46837.21</v>
      </c>
      <c r="Y206" s="10"/>
      <c r="Z206" s="54">
        <v>91928</v>
      </c>
      <c r="AA206" s="55">
        <v>46837.21</v>
      </c>
      <c r="AB206" s="56">
        <f t="shared" ref="AB206:AB207" si="215">+ROUND(AVERAGE(P206,Q206,R206),0)</f>
        <v>80896</v>
      </c>
      <c r="AC206" s="57">
        <f t="shared" ref="AC206:AC207" si="216">+ROUND(MEDIAN(P206,Q206,R206),0)</f>
        <v>77350</v>
      </c>
      <c r="AD206" s="58">
        <f t="shared" ref="AD206:AD207" si="217">+ROUND(GEOMEAN(P206,Q206,R206),0)</f>
        <v>80082</v>
      </c>
      <c r="AE206" s="59">
        <f t="shared" ref="AE206:AE207" si="218">HARMEAN(P206,Q206,R206)</f>
        <v>79302.684754909045</v>
      </c>
      <c r="AF206" s="60">
        <f t="shared" ref="AF206:AF207" si="219">+ROUND(MIN(P206,Q206,R206),0)</f>
        <v>68723</v>
      </c>
      <c r="AG206" s="61">
        <f t="shared" ref="AG206:AG207" si="220">+ROUND(_xlfn.STDEV.S(P206,Q206,R206),2)</f>
        <v>14281.05</v>
      </c>
      <c r="AH206" s="62">
        <f t="shared" ref="AH206:AH207" si="221">+ROUND(AG206/AB206,2)</f>
        <v>0.18</v>
      </c>
      <c r="AI206" s="63" t="str">
        <f t="shared" ref="AI206:AI207" si="222">IF(AND(AH206&lt;=50%),"MEDIA ARMONICA","PROMEDIO  ")</f>
        <v>MEDIA ARMONICA</v>
      </c>
      <c r="AJ206" s="72"/>
    </row>
    <row r="207" spans="2:36" ht="18" customHeight="1" thickBot="1">
      <c r="B207" s="337"/>
      <c r="C207" s="338"/>
      <c r="D207" s="338"/>
      <c r="E207" s="39">
        <v>150</v>
      </c>
      <c r="F207" s="43" t="s">
        <v>372</v>
      </c>
      <c r="G207" s="10"/>
      <c r="H207" s="10"/>
      <c r="I207" s="10"/>
      <c r="J207" s="44">
        <v>151</v>
      </c>
      <c r="K207" s="45" t="s">
        <v>373</v>
      </c>
      <c r="L207" s="46" t="s">
        <v>372</v>
      </c>
      <c r="M207" s="119">
        <v>142800</v>
      </c>
      <c r="N207" s="116">
        <v>120000</v>
      </c>
      <c r="O207" s="117">
        <f t="shared" si="209"/>
        <v>22800</v>
      </c>
      <c r="P207" s="118">
        <f t="shared" si="210"/>
        <v>142800</v>
      </c>
      <c r="Q207" s="119">
        <v>225802.5</v>
      </c>
      <c r="R207" s="47">
        <f t="shared" si="211"/>
        <v>143078.93599999999</v>
      </c>
      <c r="S207" s="52">
        <f t="shared" si="212"/>
        <v>170560</v>
      </c>
      <c r="T207" s="53">
        <f t="shared" si="213"/>
        <v>162861.15313633758</v>
      </c>
      <c r="U207" s="52">
        <f t="shared" si="214"/>
        <v>162861</v>
      </c>
      <c r="V207" s="13"/>
      <c r="W207" s="76">
        <v>136136</v>
      </c>
      <c r="X207" s="76">
        <v>68254.83</v>
      </c>
      <c r="Y207" s="10"/>
      <c r="Z207" s="54">
        <v>136136</v>
      </c>
      <c r="AA207" s="55">
        <v>68254.83</v>
      </c>
      <c r="AB207" s="56">
        <f t="shared" si="215"/>
        <v>170560</v>
      </c>
      <c r="AC207" s="57">
        <f t="shared" si="216"/>
        <v>143079</v>
      </c>
      <c r="AD207" s="58">
        <f t="shared" si="217"/>
        <v>166473</v>
      </c>
      <c r="AE207" s="59">
        <f t="shared" si="218"/>
        <v>162861.15313633758</v>
      </c>
      <c r="AF207" s="60">
        <f t="shared" si="219"/>
        <v>142800</v>
      </c>
      <c r="AG207" s="61">
        <f t="shared" si="220"/>
        <v>47841.2</v>
      </c>
      <c r="AH207" s="62">
        <f t="shared" si="221"/>
        <v>0.28000000000000003</v>
      </c>
      <c r="AI207" s="63" t="str">
        <f t="shared" si="222"/>
        <v>MEDIA ARMONICA</v>
      </c>
      <c r="AJ207" s="72"/>
    </row>
    <row r="208" spans="2:36" ht="25.5" hidden="1" customHeight="1">
      <c r="B208" s="346" t="s">
        <v>0</v>
      </c>
      <c r="C208" s="14" t="s">
        <v>1</v>
      </c>
      <c r="D208" s="352" t="s">
        <v>2</v>
      </c>
      <c r="E208" s="88"/>
      <c r="F208" s="376" t="s">
        <v>3</v>
      </c>
    </row>
    <row r="209" spans="2:36" ht="25.5" hidden="1" customHeight="1">
      <c r="B209" s="346"/>
      <c r="C209" s="14" t="s">
        <v>54</v>
      </c>
      <c r="D209" s="352"/>
      <c r="E209" s="88"/>
      <c r="F209" s="376"/>
    </row>
    <row r="210" spans="2:36" ht="25.5" hidden="1" customHeight="1" thickBot="1">
      <c r="B210" s="351"/>
      <c r="C210" s="90" t="s">
        <v>55</v>
      </c>
      <c r="D210" s="353"/>
      <c r="E210" s="88"/>
      <c r="F210" s="376"/>
    </row>
    <row r="211" spans="2:36" ht="25.5" customHeight="1">
      <c r="B211" s="364">
        <v>12009747.1</v>
      </c>
      <c r="C211" s="367" t="s">
        <v>374</v>
      </c>
      <c r="D211" s="361">
        <v>10</v>
      </c>
      <c r="E211" s="39"/>
      <c r="F211" s="126" t="s">
        <v>375</v>
      </c>
      <c r="G211" s="10"/>
      <c r="H211" s="10"/>
      <c r="I211" s="10"/>
      <c r="J211" s="10"/>
      <c r="K211" s="10"/>
      <c r="L211" s="41"/>
      <c r="M211" s="10"/>
      <c r="N211" s="10"/>
      <c r="O211" s="10"/>
      <c r="P211" s="42"/>
      <c r="Q211" s="10"/>
      <c r="R211" s="10"/>
      <c r="S211" s="10"/>
      <c r="T211" s="10"/>
      <c r="U211" s="10"/>
      <c r="V211" s="13"/>
      <c r="W211" s="13"/>
      <c r="X211" s="13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</row>
    <row r="212" spans="2:36" ht="16.5" customHeight="1">
      <c r="B212" s="365"/>
      <c r="C212" s="368"/>
      <c r="D212" s="362"/>
      <c r="E212" s="39"/>
      <c r="F212" s="40" t="s">
        <v>6</v>
      </c>
      <c r="G212" s="10"/>
      <c r="H212" s="10"/>
      <c r="I212" s="10"/>
      <c r="J212" s="10"/>
      <c r="K212" s="10"/>
      <c r="L212" s="41"/>
      <c r="M212" s="10"/>
      <c r="N212" s="10"/>
      <c r="O212" s="10"/>
      <c r="P212" s="42"/>
      <c r="Q212" s="10"/>
      <c r="R212" s="10"/>
      <c r="S212" s="10"/>
      <c r="T212" s="10"/>
      <c r="U212" s="10"/>
      <c r="V212" s="13"/>
      <c r="W212" s="13"/>
      <c r="X212" s="13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</row>
    <row r="213" spans="2:36" ht="15.75" customHeight="1">
      <c r="B213" s="365"/>
      <c r="C213" s="368"/>
      <c r="D213" s="362"/>
      <c r="E213" s="39">
        <v>151</v>
      </c>
      <c r="F213" s="43" t="s">
        <v>376</v>
      </c>
      <c r="G213" s="10"/>
      <c r="H213" s="10"/>
      <c r="I213" s="10"/>
      <c r="J213" s="44">
        <v>152</v>
      </c>
      <c r="K213" s="45" t="s">
        <v>377</v>
      </c>
      <c r="L213" s="46" t="s">
        <v>376</v>
      </c>
      <c r="M213" s="123">
        <v>2261000</v>
      </c>
      <c r="N213" s="48">
        <v>1540000</v>
      </c>
      <c r="O213" s="49">
        <f t="shared" ref="O213:O227" si="223">N213*19%</f>
        <v>292600</v>
      </c>
      <c r="P213" s="92">
        <f t="shared" ref="P213:P227" si="224">N213+O213</f>
        <v>1832600</v>
      </c>
      <c r="Q213" s="123">
        <v>1048866</v>
      </c>
      <c r="R213" s="47">
        <f>(Z213*5.1%)+Z213</f>
        <v>744974.02399999998</v>
      </c>
      <c r="S213" s="52">
        <f>AB213</f>
        <v>1208813</v>
      </c>
      <c r="T213" s="53">
        <f t="shared" ref="T213:T227" si="225">AE213</f>
        <v>1055813.0464078016</v>
      </c>
      <c r="U213" s="52">
        <f>ROUND(T213,0)</f>
        <v>1055813</v>
      </c>
      <c r="V213" s="13"/>
      <c r="W213" s="76">
        <v>598000</v>
      </c>
      <c r="X213" s="76" t="s">
        <v>378</v>
      </c>
      <c r="Y213" s="10"/>
      <c r="Z213" s="54">
        <v>708824</v>
      </c>
      <c r="AA213" s="55">
        <v>360007.13</v>
      </c>
      <c r="AB213" s="56">
        <f>+ROUND(AVERAGE(P213,Q213,R213),0)</f>
        <v>1208813</v>
      </c>
      <c r="AC213" s="57">
        <f t="shared" ref="AC213:AC220" si="226">+ROUND(MEDIAN(P213,Q213,R213),0)</f>
        <v>1048866</v>
      </c>
      <c r="AD213" s="58">
        <f t="shared" ref="AD213:AD220" si="227">+ROUND(GEOMEAN(P213,Q213,R213),0)</f>
        <v>1127136</v>
      </c>
      <c r="AE213" s="59">
        <f t="shared" ref="AE213:AE220" si="228">HARMEAN(P213,Q213,R213)</f>
        <v>1055813.0464078016</v>
      </c>
      <c r="AF213" s="60">
        <f t="shared" ref="AF213:AF220" si="229">+ROUND(MIN(P213,Q213,R213),0)</f>
        <v>744974</v>
      </c>
      <c r="AG213" s="61">
        <f t="shared" ref="AG213:AG220" si="230">+ROUND(_xlfn.STDEV.S(P213,Q213,R213),2)</f>
        <v>561177.27</v>
      </c>
      <c r="AH213" s="62">
        <f t="shared" ref="AH213:AH227" si="231">+ROUND(AG213/AB213,2)</f>
        <v>0.46</v>
      </c>
      <c r="AI213" s="63" t="str">
        <f t="shared" ref="AI213:AI227" si="232">IF(AND(AH213&lt;=50%),"MEDIA ARMONICA","PROMEDIO  ")</f>
        <v>MEDIA ARMONICA</v>
      </c>
    </row>
    <row r="214" spans="2:36" ht="14.25" customHeight="1">
      <c r="B214" s="365"/>
      <c r="C214" s="368"/>
      <c r="D214" s="362"/>
      <c r="E214" s="39">
        <v>152</v>
      </c>
      <c r="F214" s="43" t="s">
        <v>379</v>
      </c>
      <c r="G214" s="10"/>
      <c r="H214" s="10"/>
      <c r="I214" s="10"/>
      <c r="J214" s="44">
        <v>153</v>
      </c>
      <c r="K214" s="45" t="s">
        <v>380</v>
      </c>
      <c r="L214" s="46" t="s">
        <v>379</v>
      </c>
      <c r="M214" s="123">
        <v>1695750</v>
      </c>
      <c r="N214" s="48">
        <v>1540000</v>
      </c>
      <c r="O214" s="49">
        <f t="shared" si="223"/>
        <v>292600</v>
      </c>
      <c r="P214" s="92">
        <f t="shared" si="224"/>
        <v>1832600</v>
      </c>
      <c r="Q214" s="123">
        <v>928200</v>
      </c>
      <c r="R214" s="47">
        <f t="shared" ref="R214:R220" si="233">(Z214*5.1%)+Z214</f>
        <v>720022.23300000001</v>
      </c>
      <c r="S214" s="53">
        <f t="shared" ref="S214:S227" si="234">AB214</f>
        <v>1160274</v>
      </c>
      <c r="T214" s="52">
        <f t="shared" si="225"/>
        <v>996057.98908497591</v>
      </c>
      <c r="U214" s="52">
        <f t="shared" ref="U214:U222" si="235">ROUND(S214,0)</f>
        <v>1160274</v>
      </c>
      <c r="V214" s="13"/>
      <c r="W214" s="13"/>
      <c r="X214" s="13"/>
      <c r="Y214" s="10"/>
      <c r="Z214" s="54">
        <v>685083</v>
      </c>
      <c r="AA214" s="55">
        <v>343907.62</v>
      </c>
      <c r="AB214" s="56">
        <f>+ROUND(AVERAGE(P214,Q214,R214),0)</f>
        <v>1160274</v>
      </c>
      <c r="AC214" s="57">
        <f t="shared" si="226"/>
        <v>928200</v>
      </c>
      <c r="AD214" s="58">
        <f t="shared" si="227"/>
        <v>1069921</v>
      </c>
      <c r="AE214" s="59">
        <f t="shared" si="228"/>
        <v>996057.98908497591</v>
      </c>
      <c r="AF214" s="60">
        <f t="shared" si="229"/>
        <v>720022</v>
      </c>
      <c r="AG214" s="61">
        <f t="shared" si="230"/>
        <v>591482.13</v>
      </c>
      <c r="AH214" s="62">
        <f t="shared" si="231"/>
        <v>0.51</v>
      </c>
      <c r="AI214" s="63" t="str">
        <f t="shared" si="232"/>
        <v xml:space="preserve">PROMEDIO  </v>
      </c>
    </row>
    <row r="215" spans="2:36" ht="14.25" customHeight="1">
      <c r="B215" s="365"/>
      <c r="C215" s="368"/>
      <c r="D215" s="362"/>
      <c r="E215" s="39">
        <v>153</v>
      </c>
      <c r="F215" s="43" t="s">
        <v>381</v>
      </c>
      <c r="G215" s="10"/>
      <c r="H215" s="10"/>
      <c r="I215" s="10"/>
      <c r="J215" s="44">
        <v>154</v>
      </c>
      <c r="K215" s="45" t="s">
        <v>382</v>
      </c>
      <c r="L215" s="46" t="s">
        <v>381</v>
      </c>
      <c r="M215" s="123">
        <v>1865325</v>
      </c>
      <c r="N215" s="48">
        <v>9500000</v>
      </c>
      <c r="O215" s="49">
        <f t="shared" si="223"/>
        <v>1805000</v>
      </c>
      <c r="P215" s="98">
        <f t="shared" si="224"/>
        <v>11305000</v>
      </c>
      <c r="Q215" s="127">
        <v>871022.88</v>
      </c>
      <c r="R215" s="47">
        <f t="shared" si="233"/>
        <v>824142.701</v>
      </c>
      <c r="S215" s="52">
        <f t="shared" si="234"/>
        <v>847583</v>
      </c>
      <c r="T215" s="53">
        <f>AE215</f>
        <v>846934.54964149476</v>
      </c>
      <c r="U215" s="52">
        <f>ROUND(T215,0)</f>
        <v>846935</v>
      </c>
      <c r="V215" s="65" t="s">
        <v>383</v>
      </c>
      <c r="W215" s="13"/>
      <c r="X215" s="13"/>
      <c r="Y215" s="10"/>
      <c r="Z215" s="54">
        <v>784151</v>
      </c>
      <c r="AA215" s="55">
        <v>398120.45</v>
      </c>
      <c r="AB215" s="56">
        <f>+ROUND(AVERAGE(Q215,R215),0)</f>
        <v>847583</v>
      </c>
      <c r="AC215" s="57">
        <f>+ROUND(MEDIAN(Q215,R215),0)</f>
        <v>847583</v>
      </c>
      <c r="AD215" s="58">
        <f>+ROUND(GEOMEAN(Q215,R215),0)</f>
        <v>847259</v>
      </c>
      <c r="AE215" s="59">
        <f>HARMEAN(Q215,R215)</f>
        <v>846934.54964149476</v>
      </c>
      <c r="AF215" s="60">
        <f>+ROUND(MIN(Q215,R215),0)</f>
        <v>824143</v>
      </c>
      <c r="AG215" s="61">
        <f>+ROUND(_xlfn.STDEV.S(Q215,R215),2)</f>
        <v>33149.29</v>
      </c>
      <c r="AH215" s="62">
        <f t="shared" si="231"/>
        <v>0.04</v>
      </c>
      <c r="AI215" s="63" t="str">
        <f t="shared" si="232"/>
        <v>MEDIA ARMONICA</v>
      </c>
      <c r="AJ215" s="66" t="s">
        <v>383</v>
      </c>
    </row>
    <row r="216" spans="2:36" ht="14.25" customHeight="1">
      <c r="B216" s="365"/>
      <c r="C216" s="368"/>
      <c r="D216" s="362"/>
      <c r="E216" s="39">
        <v>154</v>
      </c>
      <c r="F216" s="43" t="s">
        <v>384</v>
      </c>
      <c r="G216" s="10"/>
      <c r="H216" s="10"/>
      <c r="I216" s="10"/>
      <c r="J216" s="44">
        <v>155</v>
      </c>
      <c r="K216" s="45" t="s">
        <v>385</v>
      </c>
      <c r="L216" s="46" t="s">
        <v>384</v>
      </c>
      <c r="M216" s="47">
        <v>44625</v>
      </c>
      <c r="N216" s="48">
        <v>12000</v>
      </c>
      <c r="O216" s="49">
        <f t="shared" si="223"/>
        <v>2280</v>
      </c>
      <c r="P216" s="92">
        <f t="shared" si="224"/>
        <v>14280</v>
      </c>
      <c r="Q216" s="47">
        <v>37128</v>
      </c>
      <c r="R216" s="47">
        <f t="shared" si="233"/>
        <v>15633.625</v>
      </c>
      <c r="S216" s="53">
        <f t="shared" si="234"/>
        <v>22347</v>
      </c>
      <c r="T216" s="52">
        <f t="shared" si="225"/>
        <v>18642.044716223962</v>
      </c>
      <c r="U216" s="52">
        <f>ROUND(S216,0)</f>
        <v>22347</v>
      </c>
      <c r="V216" s="13"/>
      <c r="W216" s="13"/>
      <c r="X216" s="13"/>
      <c r="Y216" s="10"/>
      <c r="Z216" s="54">
        <v>14875</v>
      </c>
      <c r="AA216" s="55">
        <v>7566.02</v>
      </c>
      <c r="AB216" s="56">
        <f t="shared" ref="AB216:AB220" si="236">+ROUND(AVERAGE(P216,Q216,R216),0)</f>
        <v>22347</v>
      </c>
      <c r="AC216" s="57">
        <f t="shared" si="226"/>
        <v>15634</v>
      </c>
      <c r="AD216" s="58">
        <f t="shared" si="227"/>
        <v>20238</v>
      </c>
      <c r="AE216" s="59">
        <f t="shared" si="228"/>
        <v>18642.044716223962</v>
      </c>
      <c r="AF216" s="60">
        <f t="shared" si="229"/>
        <v>14280</v>
      </c>
      <c r="AG216" s="61">
        <f t="shared" si="230"/>
        <v>12818.42</v>
      </c>
      <c r="AH216" s="62">
        <f t="shared" si="231"/>
        <v>0.56999999999999995</v>
      </c>
      <c r="AI216" s="63" t="str">
        <f t="shared" si="232"/>
        <v xml:space="preserve">PROMEDIO  </v>
      </c>
    </row>
    <row r="217" spans="2:36" ht="14.25" customHeight="1">
      <c r="B217" s="365"/>
      <c r="C217" s="368"/>
      <c r="D217" s="362"/>
      <c r="E217" s="39">
        <v>155</v>
      </c>
      <c r="F217" s="43" t="s">
        <v>386</v>
      </c>
      <c r="G217" s="10"/>
      <c r="H217" s="10"/>
      <c r="I217" s="10"/>
      <c r="J217" s="44">
        <v>156</v>
      </c>
      <c r="K217" s="45" t="s">
        <v>387</v>
      </c>
      <c r="L217" s="46" t="s">
        <v>386</v>
      </c>
      <c r="M217" s="47">
        <v>203490</v>
      </c>
      <c r="N217" s="48">
        <v>73000</v>
      </c>
      <c r="O217" s="49">
        <f t="shared" si="223"/>
        <v>13870</v>
      </c>
      <c r="P217" s="92">
        <f t="shared" si="224"/>
        <v>86870</v>
      </c>
      <c r="Q217" s="47">
        <v>371280</v>
      </c>
      <c r="R217" s="47">
        <f t="shared" si="233"/>
        <v>98867.57</v>
      </c>
      <c r="S217" s="53">
        <f t="shared" si="234"/>
        <v>185673</v>
      </c>
      <c r="T217" s="52">
        <f t="shared" si="225"/>
        <v>123358.41290978029</v>
      </c>
      <c r="U217" s="52">
        <f t="shared" si="235"/>
        <v>185673</v>
      </c>
      <c r="V217" s="13"/>
      <c r="W217" s="13"/>
      <c r="X217" s="13"/>
      <c r="Y217" s="10"/>
      <c r="Z217" s="54">
        <v>94070</v>
      </c>
      <c r="AA217" s="55">
        <v>47148.99</v>
      </c>
      <c r="AB217" s="56">
        <f t="shared" si="236"/>
        <v>185673</v>
      </c>
      <c r="AC217" s="57">
        <f t="shared" si="226"/>
        <v>98868</v>
      </c>
      <c r="AD217" s="58">
        <f t="shared" si="227"/>
        <v>147189</v>
      </c>
      <c r="AE217" s="59">
        <f t="shared" si="228"/>
        <v>123358.41290978029</v>
      </c>
      <c r="AF217" s="60">
        <f t="shared" si="229"/>
        <v>86870</v>
      </c>
      <c r="AG217" s="61">
        <f t="shared" si="230"/>
        <v>160852.69</v>
      </c>
      <c r="AH217" s="62">
        <f t="shared" si="231"/>
        <v>0.87</v>
      </c>
      <c r="AI217" s="63" t="str">
        <f t="shared" si="232"/>
        <v xml:space="preserve">PROMEDIO  </v>
      </c>
    </row>
    <row r="218" spans="2:36" ht="14.25" customHeight="1">
      <c r="B218" s="365"/>
      <c r="C218" s="368"/>
      <c r="D218" s="362"/>
      <c r="E218" s="39">
        <v>156</v>
      </c>
      <c r="F218" s="43" t="s">
        <v>388</v>
      </c>
      <c r="G218" s="10"/>
      <c r="H218" s="10"/>
      <c r="I218" s="10"/>
      <c r="J218" s="44">
        <v>157</v>
      </c>
      <c r="K218" s="45" t="s">
        <v>389</v>
      </c>
      <c r="L218" s="46" t="s">
        <v>388</v>
      </c>
      <c r="M218" s="47">
        <v>169575</v>
      </c>
      <c r="N218" s="48">
        <v>73000</v>
      </c>
      <c r="O218" s="49">
        <f t="shared" si="223"/>
        <v>13870</v>
      </c>
      <c r="P218" s="92">
        <f t="shared" si="224"/>
        <v>86870</v>
      </c>
      <c r="Q218" s="47">
        <v>352716</v>
      </c>
      <c r="R218" s="47">
        <f t="shared" si="233"/>
        <v>115376.678</v>
      </c>
      <c r="S218" s="53">
        <f t="shared" si="234"/>
        <v>184988</v>
      </c>
      <c r="T218" s="52">
        <f t="shared" si="225"/>
        <v>130356.23479248244</v>
      </c>
      <c r="U218" s="52">
        <f>ROUND(S218,0)</f>
        <v>184988</v>
      </c>
      <c r="V218" s="13"/>
      <c r="W218" s="13"/>
      <c r="X218" s="13"/>
      <c r="Y218" s="10"/>
      <c r="Z218" s="54">
        <v>109778</v>
      </c>
      <c r="AA218" s="55">
        <v>55895.49</v>
      </c>
      <c r="AB218" s="56">
        <f t="shared" si="236"/>
        <v>184988</v>
      </c>
      <c r="AC218" s="57">
        <f t="shared" si="226"/>
        <v>115377</v>
      </c>
      <c r="AD218" s="58">
        <f t="shared" si="227"/>
        <v>152337</v>
      </c>
      <c r="AE218" s="59">
        <f t="shared" si="228"/>
        <v>130356.23479248244</v>
      </c>
      <c r="AF218" s="60">
        <f t="shared" si="229"/>
        <v>86870</v>
      </c>
      <c r="AG218" s="61">
        <f t="shared" si="230"/>
        <v>145954.72</v>
      </c>
      <c r="AH218" s="62">
        <f t="shared" si="231"/>
        <v>0.79</v>
      </c>
      <c r="AI218" s="63" t="str">
        <f t="shared" si="232"/>
        <v xml:space="preserve">PROMEDIO  </v>
      </c>
    </row>
    <row r="219" spans="2:36" ht="14.25" customHeight="1">
      <c r="B219" s="365"/>
      <c r="C219" s="368"/>
      <c r="D219" s="362"/>
      <c r="E219" s="39">
        <v>157</v>
      </c>
      <c r="F219" s="43" t="s">
        <v>390</v>
      </c>
      <c r="G219" s="10"/>
      <c r="H219" s="10"/>
      <c r="I219" s="10"/>
      <c r="J219" s="44">
        <v>158</v>
      </c>
      <c r="K219" s="45" t="s">
        <v>391</v>
      </c>
      <c r="L219" s="46" t="s">
        <v>390</v>
      </c>
      <c r="M219" s="47">
        <v>203490</v>
      </c>
      <c r="N219" s="48">
        <v>73000</v>
      </c>
      <c r="O219" s="49">
        <f t="shared" si="223"/>
        <v>13870</v>
      </c>
      <c r="P219" s="92">
        <f t="shared" si="224"/>
        <v>86870</v>
      </c>
      <c r="Q219" s="47">
        <v>278460</v>
      </c>
      <c r="R219" s="47">
        <f t="shared" si="233"/>
        <v>64410.535000000003</v>
      </c>
      <c r="S219" s="53">
        <f t="shared" si="234"/>
        <v>143247</v>
      </c>
      <c r="T219" s="52">
        <f t="shared" si="225"/>
        <v>97949.446253417278</v>
      </c>
      <c r="U219" s="52">
        <f t="shared" si="235"/>
        <v>143247</v>
      </c>
      <c r="V219" s="13"/>
      <c r="W219" s="13"/>
      <c r="X219" s="13"/>
      <c r="Y219" s="10"/>
      <c r="Z219" s="54">
        <v>61285</v>
      </c>
      <c r="AA219" s="55">
        <v>30949.52</v>
      </c>
      <c r="AB219" s="56">
        <f t="shared" si="236"/>
        <v>143247</v>
      </c>
      <c r="AC219" s="57">
        <f t="shared" si="226"/>
        <v>86870</v>
      </c>
      <c r="AD219" s="58">
        <f t="shared" si="227"/>
        <v>115930</v>
      </c>
      <c r="AE219" s="59">
        <f t="shared" si="228"/>
        <v>97949.446253417278</v>
      </c>
      <c r="AF219" s="60">
        <f t="shared" si="229"/>
        <v>64411</v>
      </c>
      <c r="AG219" s="61">
        <f t="shared" si="230"/>
        <v>117635.26</v>
      </c>
      <c r="AH219" s="62">
        <f t="shared" si="231"/>
        <v>0.82</v>
      </c>
      <c r="AI219" s="63" t="str">
        <f t="shared" si="232"/>
        <v xml:space="preserve">PROMEDIO  </v>
      </c>
    </row>
    <row r="220" spans="2:36" ht="17.25" customHeight="1">
      <c r="B220" s="365"/>
      <c r="C220" s="368"/>
      <c r="D220" s="362"/>
      <c r="E220" s="39">
        <v>158</v>
      </c>
      <c r="F220" s="43" t="s">
        <v>392</v>
      </c>
      <c r="G220" s="10"/>
      <c r="H220" s="10"/>
      <c r="I220" s="10"/>
      <c r="J220" s="44">
        <v>159</v>
      </c>
      <c r="K220" s="45" t="s">
        <v>393</v>
      </c>
      <c r="L220" s="46" t="s">
        <v>392</v>
      </c>
      <c r="M220" s="47">
        <v>169575</v>
      </c>
      <c r="N220" s="48">
        <v>73000</v>
      </c>
      <c r="O220" s="49">
        <f t="shared" si="223"/>
        <v>13870</v>
      </c>
      <c r="P220" s="92">
        <f t="shared" si="224"/>
        <v>86870</v>
      </c>
      <c r="Q220" s="47">
        <v>278460</v>
      </c>
      <c r="R220" s="47">
        <f t="shared" si="233"/>
        <v>98429.303</v>
      </c>
      <c r="S220" s="53">
        <f t="shared" si="234"/>
        <v>154586</v>
      </c>
      <c r="T220" s="52">
        <f t="shared" si="225"/>
        <v>118754.45521933355</v>
      </c>
      <c r="U220" s="52">
        <f t="shared" si="235"/>
        <v>154586</v>
      </c>
      <c r="V220" s="13"/>
      <c r="W220" s="13"/>
      <c r="X220" s="13"/>
      <c r="Y220" s="10"/>
      <c r="Z220" s="54">
        <v>93653</v>
      </c>
      <c r="AA220" s="55">
        <v>46903.85</v>
      </c>
      <c r="AB220" s="56">
        <f t="shared" si="236"/>
        <v>154586</v>
      </c>
      <c r="AC220" s="57">
        <f t="shared" si="226"/>
        <v>98429</v>
      </c>
      <c r="AD220" s="58">
        <f t="shared" si="227"/>
        <v>133532</v>
      </c>
      <c r="AE220" s="59">
        <f t="shared" si="228"/>
        <v>118754.45521933355</v>
      </c>
      <c r="AF220" s="60">
        <f t="shared" si="229"/>
        <v>86870</v>
      </c>
      <c r="AG220" s="61">
        <f t="shared" si="230"/>
        <v>107433.23</v>
      </c>
      <c r="AH220" s="62">
        <f t="shared" si="231"/>
        <v>0.69</v>
      </c>
      <c r="AI220" s="63" t="str">
        <f t="shared" si="232"/>
        <v xml:space="preserve">PROMEDIO  </v>
      </c>
    </row>
    <row r="221" spans="2:36" ht="15" customHeight="1">
      <c r="B221" s="365"/>
      <c r="C221" s="368"/>
      <c r="D221" s="362"/>
      <c r="E221" s="39">
        <v>159</v>
      </c>
      <c r="F221" s="43" t="s">
        <v>394</v>
      </c>
      <c r="G221" s="10"/>
      <c r="H221" s="10"/>
      <c r="I221" s="10"/>
      <c r="J221" s="44">
        <v>160</v>
      </c>
      <c r="K221" s="45" t="s">
        <v>395</v>
      </c>
      <c r="L221" s="46" t="s">
        <v>394</v>
      </c>
      <c r="M221" s="47">
        <v>5355</v>
      </c>
      <c r="N221" s="48">
        <v>15000</v>
      </c>
      <c r="O221" s="49">
        <f t="shared" si="223"/>
        <v>2850</v>
      </c>
      <c r="P221" s="92">
        <f t="shared" si="224"/>
        <v>17850</v>
      </c>
      <c r="Q221" s="47">
        <v>25525.5</v>
      </c>
      <c r="R221" s="47"/>
      <c r="S221" s="52">
        <f t="shared" si="234"/>
        <v>21688</v>
      </c>
      <c r="T221" s="53">
        <f t="shared" si="225"/>
        <v>21008.641975308641</v>
      </c>
      <c r="U221" s="52">
        <f>ROUND(T221,0)</f>
        <v>21009</v>
      </c>
      <c r="V221" s="13"/>
      <c r="W221" s="13"/>
      <c r="X221" s="13"/>
      <c r="Y221" s="10"/>
      <c r="Z221" s="69"/>
      <c r="AA221" s="10"/>
      <c r="AB221" s="56">
        <f t="shared" ref="AB221:AB227" si="237">+ROUND(AVERAGE(P221,Q221),0)</f>
        <v>21688</v>
      </c>
      <c r="AC221" s="57">
        <f t="shared" ref="AC221:AC227" si="238">+ROUND(MEDIAN(P221,Q221),0)</f>
        <v>21688</v>
      </c>
      <c r="AD221" s="58">
        <f t="shared" ref="AD221:AD227" si="239">+ROUND(GEOMEAN(P221,Q221),0)</f>
        <v>21345</v>
      </c>
      <c r="AE221" s="59">
        <f t="shared" ref="AE221:AE227" si="240">HARMEAN(P221,Q221)</f>
        <v>21008.641975308641</v>
      </c>
      <c r="AF221" s="60">
        <f t="shared" ref="AF221:AF227" si="241">+ROUND(MIN(P221,Q221),0)</f>
        <v>17850</v>
      </c>
      <c r="AG221" s="61">
        <f t="shared" ref="AG221:AG227" si="242">+ROUND(_xlfn.STDEV.S(P221,Q221),2)</f>
        <v>5427.4</v>
      </c>
      <c r="AH221" s="62">
        <f t="shared" si="231"/>
        <v>0.25</v>
      </c>
      <c r="AI221" s="78" t="str">
        <f t="shared" si="232"/>
        <v>MEDIA ARMONICA</v>
      </c>
    </row>
    <row r="222" spans="2:36" ht="12.75" customHeight="1">
      <c r="B222" s="365"/>
      <c r="C222" s="368"/>
      <c r="D222" s="362"/>
      <c r="E222" s="39">
        <v>160</v>
      </c>
      <c r="F222" s="43" t="s">
        <v>396</v>
      </c>
      <c r="G222" s="10"/>
      <c r="H222" s="10"/>
      <c r="I222" s="10"/>
      <c r="J222" s="44">
        <v>161</v>
      </c>
      <c r="K222" s="45" t="s">
        <v>397</v>
      </c>
      <c r="L222" s="46" t="s">
        <v>396</v>
      </c>
      <c r="M222" s="73">
        <v>535500</v>
      </c>
      <c r="N222" s="48">
        <v>150000</v>
      </c>
      <c r="O222" s="49">
        <f t="shared" si="223"/>
        <v>28500</v>
      </c>
      <c r="P222" s="92">
        <f t="shared" si="224"/>
        <v>178500</v>
      </c>
      <c r="Q222" s="73">
        <v>78540</v>
      </c>
      <c r="R222" s="73"/>
      <c r="S222" s="53">
        <f t="shared" si="234"/>
        <v>128520</v>
      </c>
      <c r="T222" s="52">
        <f t="shared" si="225"/>
        <v>109083.33333333333</v>
      </c>
      <c r="U222" s="52">
        <f t="shared" si="235"/>
        <v>128520</v>
      </c>
      <c r="V222" s="13" t="s">
        <v>398</v>
      </c>
      <c r="W222" s="76">
        <v>44900</v>
      </c>
      <c r="X222" s="76" t="s">
        <v>399</v>
      </c>
      <c r="Y222" s="10"/>
      <c r="Z222" s="69"/>
      <c r="AA222" s="10"/>
      <c r="AB222" s="56">
        <f t="shared" si="237"/>
        <v>128520</v>
      </c>
      <c r="AC222" s="57">
        <f t="shared" si="238"/>
        <v>128520</v>
      </c>
      <c r="AD222" s="58">
        <f t="shared" si="239"/>
        <v>118404</v>
      </c>
      <c r="AE222" s="59">
        <f t="shared" si="240"/>
        <v>109083.33333333333</v>
      </c>
      <c r="AF222" s="60">
        <f t="shared" si="241"/>
        <v>78540</v>
      </c>
      <c r="AG222" s="61">
        <f t="shared" si="242"/>
        <v>70682.39</v>
      </c>
      <c r="AH222" s="62">
        <f t="shared" si="231"/>
        <v>0.55000000000000004</v>
      </c>
      <c r="AI222" s="78" t="str">
        <f t="shared" si="232"/>
        <v xml:space="preserve">PROMEDIO  </v>
      </c>
    </row>
    <row r="223" spans="2:36" ht="15.75" customHeight="1">
      <c r="B223" s="365"/>
      <c r="C223" s="368"/>
      <c r="D223" s="362"/>
      <c r="E223" s="39">
        <v>161</v>
      </c>
      <c r="F223" s="43" t="s">
        <v>400</v>
      </c>
      <c r="G223" s="10"/>
      <c r="H223" s="10"/>
      <c r="I223" s="10"/>
      <c r="J223" s="44">
        <v>162</v>
      </c>
      <c r="K223" s="45" t="s">
        <v>401</v>
      </c>
      <c r="L223" s="46" t="s">
        <v>400</v>
      </c>
      <c r="M223" s="47">
        <v>116025</v>
      </c>
      <c r="N223" s="48">
        <v>78000</v>
      </c>
      <c r="O223" s="49">
        <f t="shared" si="223"/>
        <v>14820</v>
      </c>
      <c r="P223" s="92">
        <f t="shared" si="224"/>
        <v>92820</v>
      </c>
      <c r="Q223" s="47">
        <v>127627.5</v>
      </c>
      <c r="R223" s="47"/>
      <c r="S223" s="52">
        <f t="shared" si="234"/>
        <v>110224</v>
      </c>
      <c r="T223" s="53">
        <f t="shared" si="225"/>
        <v>107475.78947368421</v>
      </c>
      <c r="U223" s="52">
        <f>ROUND(T223,0)</f>
        <v>107476</v>
      </c>
      <c r="V223" s="13"/>
      <c r="W223" s="13"/>
      <c r="X223" s="13"/>
      <c r="Y223" s="10"/>
      <c r="Z223" s="69"/>
      <c r="AA223" s="10"/>
      <c r="AB223" s="56">
        <f t="shared" si="237"/>
        <v>110224</v>
      </c>
      <c r="AC223" s="57">
        <f t="shared" si="238"/>
        <v>110224</v>
      </c>
      <c r="AD223" s="58">
        <f t="shared" si="239"/>
        <v>108841</v>
      </c>
      <c r="AE223" s="59">
        <f t="shared" si="240"/>
        <v>107475.78947368421</v>
      </c>
      <c r="AF223" s="60">
        <f t="shared" si="241"/>
        <v>92820</v>
      </c>
      <c r="AG223" s="61">
        <f t="shared" si="242"/>
        <v>24612.62</v>
      </c>
      <c r="AH223" s="62">
        <f t="shared" si="231"/>
        <v>0.22</v>
      </c>
      <c r="AI223" s="78" t="str">
        <f t="shared" si="232"/>
        <v>MEDIA ARMONICA</v>
      </c>
    </row>
    <row r="224" spans="2:36" ht="12" customHeight="1">
      <c r="B224" s="365"/>
      <c r="C224" s="368"/>
      <c r="D224" s="362"/>
      <c r="E224" s="39">
        <v>162</v>
      </c>
      <c r="F224" s="97" t="s">
        <v>402</v>
      </c>
      <c r="G224" s="10"/>
      <c r="H224" s="10"/>
      <c r="I224" s="10"/>
      <c r="J224" s="113">
        <v>163</v>
      </c>
      <c r="K224" s="114" t="s">
        <v>403</v>
      </c>
      <c r="L224" s="115" t="s">
        <v>402</v>
      </c>
      <c r="M224" s="99">
        <v>4160240</v>
      </c>
      <c r="N224" s="103">
        <v>4048000</v>
      </c>
      <c r="O224" s="104">
        <f t="shared" si="223"/>
        <v>769120</v>
      </c>
      <c r="P224" s="98">
        <f t="shared" si="224"/>
        <v>4817120</v>
      </c>
      <c r="Q224" s="99">
        <v>139230</v>
      </c>
      <c r="R224" s="129">
        <v>2368197</v>
      </c>
      <c r="S224" s="130">
        <f>AB224</f>
        <v>3592659</v>
      </c>
      <c r="T224" s="130">
        <f t="shared" si="225"/>
        <v>3175333.5677855266</v>
      </c>
      <c r="U224" s="130">
        <f>ROUND(T224,0)</f>
        <v>3175334</v>
      </c>
      <c r="V224" s="131" t="s">
        <v>146</v>
      </c>
      <c r="W224" s="132">
        <v>600000</v>
      </c>
      <c r="X224" s="132" t="s">
        <v>242</v>
      </c>
      <c r="Y224" s="133">
        <v>11900</v>
      </c>
      <c r="Z224" s="133"/>
      <c r="AA224" s="133"/>
      <c r="AB224" s="134">
        <f>+ROUND(AVERAGE(P224,R224),0)</f>
        <v>3592659</v>
      </c>
      <c r="AC224" s="135">
        <f>+ROUND(MEDIAN(P224,R224),0)</f>
        <v>3592659</v>
      </c>
      <c r="AD224" s="134">
        <f>+ROUND(GEOMEAN(P224,R224),0)</f>
        <v>3377557</v>
      </c>
      <c r="AE224" s="136">
        <f>HARMEAN(P224,R224)</f>
        <v>3175333.5677855266</v>
      </c>
      <c r="AF224" s="134">
        <f>+ROUND(MIN(P224,R224),0)</f>
        <v>2368197</v>
      </c>
      <c r="AG224" s="134">
        <f t="shared" si="242"/>
        <v>3307767.74</v>
      </c>
      <c r="AH224" s="137">
        <f t="shared" si="231"/>
        <v>0.92</v>
      </c>
      <c r="AI224" s="138" t="str">
        <f>IF(AND(AH224&lt;=50%),"MEDIA ARMONICA","PROMEDIO  ")</f>
        <v xml:space="preserve">PROMEDIO  </v>
      </c>
      <c r="AJ224" s="66" t="s">
        <v>303</v>
      </c>
    </row>
    <row r="225" spans="2:39" ht="19.5" customHeight="1">
      <c r="B225" s="365"/>
      <c r="C225" s="368"/>
      <c r="D225" s="362"/>
      <c r="E225" s="128">
        <v>163</v>
      </c>
      <c r="F225" s="43" t="s">
        <v>404</v>
      </c>
      <c r="G225" s="10"/>
      <c r="H225" s="10"/>
      <c r="I225" s="10"/>
      <c r="J225" s="44">
        <v>164</v>
      </c>
      <c r="K225" s="45" t="s">
        <v>405</v>
      </c>
      <c r="L225" s="46" t="s">
        <v>404</v>
      </c>
      <c r="M225" s="123">
        <v>17850</v>
      </c>
      <c r="N225" s="48">
        <v>18000</v>
      </c>
      <c r="O225" s="49">
        <f t="shared" si="223"/>
        <v>3420</v>
      </c>
      <c r="P225" s="92">
        <f t="shared" si="224"/>
        <v>21420</v>
      </c>
      <c r="Q225" s="123">
        <v>15708</v>
      </c>
      <c r="R225" s="123"/>
      <c r="S225" s="52">
        <f t="shared" si="234"/>
        <v>18564</v>
      </c>
      <c r="T225" s="53">
        <f t="shared" si="225"/>
        <v>18124.615384615387</v>
      </c>
      <c r="U225" s="52">
        <f>ROUND(T225,0)</f>
        <v>18125</v>
      </c>
      <c r="V225" s="13"/>
      <c r="W225" s="13"/>
      <c r="X225" s="13"/>
      <c r="Y225" s="10"/>
      <c r="Z225" s="69"/>
      <c r="AA225" s="10"/>
      <c r="AB225" s="56">
        <f>+ROUND(AVERAGE(P225,Q225),0)</f>
        <v>18564</v>
      </c>
      <c r="AC225" s="57">
        <f t="shared" si="238"/>
        <v>18564</v>
      </c>
      <c r="AD225" s="58">
        <f t="shared" si="239"/>
        <v>18343</v>
      </c>
      <c r="AE225" s="59">
        <f t="shared" si="240"/>
        <v>18124.615384615387</v>
      </c>
      <c r="AF225" s="60">
        <f t="shared" si="241"/>
        <v>15708</v>
      </c>
      <c r="AG225" s="61">
        <f t="shared" si="242"/>
        <v>4038.99</v>
      </c>
      <c r="AH225" s="62">
        <f t="shared" si="231"/>
        <v>0.22</v>
      </c>
      <c r="AI225" s="78" t="str">
        <f t="shared" si="232"/>
        <v>MEDIA ARMONICA</v>
      </c>
    </row>
    <row r="226" spans="2:39" ht="18" customHeight="1">
      <c r="B226" s="365"/>
      <c r="C226" s="368"/>
      <c r="D226" s="362"/>
      <c r="E226" s="39">
        <v>164</v>
      </c>
      <c r="F226" s="43" t="s">
        <v>406</v>
      </c>
      <c r="G226" s="10"/>
      <c r="H226" s="10"/>
      <c r="I226" s="10"/>
      <c r="J226" s="44">
        <v>165</v>
      </c>
      <c r="K226" s="45" t="s">
        <v>407</v>
      </c>
      <c r="L226" s="46" t="s">
        <v>406</v>
      </c>
      <c r="M226" s="123">
        <v>142800</v>
      </c>
      <c r="N226" s="48">
        <v>120000</v>
      </c>
      <c r="O226" s="49">
        <f t="shared" si="223"/>
        <v>22800</v>
      </c>
      <c r="P226" s="92">
        <f t="shared" si="224"/>
        <v>142800</v>
      </c>
      <c r="Q226" s="123">
        <v>137445</v>
      </c>
      <c r="R226" s="123"/>
      <c r="S226" s="52">
        <f t="shared" si="234"/>
        <v>140123</v>
      </c>
      <c r="T226" s="53">
        <f t="shared" si="225"/>
        <v>140071.33757961783</v>
      </c>
      <c r="U226" s="52">
        <f t="shared" ref="U226" si="243">ROUND(T226,0)</f>
        <v>140071</v>
      </c>
      <c r="V226" s="13"/>
      <c r="W226" s="13"/>
      <c r="X226" s="13"/>
      <c r="Y226" s="10"/>
      <c r="Z226" s="69"/>
      <c r="AA226" s="10"/>
      <c r="AB226" s="56">
        <f t="shared" si="237"/>
        <v>140123</v>
      </c>
      <c r="AC226" s="57">
        <f t="shared" si="238"/>
        <v>140123</v>
      </c>
      <c r="AD226" s="58">
        <f t="shared" si="239"/>
        <v>140097</v>
      </c>
      <c r="AE226" s="59">
        <f t="shared" si="240"/>
        <v>140071.33757961783</v>
      </c>
      <c r="AF226" s="60">
        <f t="shared" si="241"/>
        <v>137445</v>
      </c>
      <c r="AG226" s="61">
        <f t="shared" si="242"/>
        <v>3786.56</v>
      </c>
      <c r="AH226" s="62">
        <f t="shared" si="231"/>
        <v>0.03</v>
      </c>
      <c r="AI226" s="78" t="str">
        <f t="shared" si="232"/>
        <v>MEDIA ARMONICA</v>
      </c>
    </row>
    <row r="227" spans="2:39" ht="15" customHeight="1" thickBot="1">
      <c r="B227" s="366"/>
      <c r="C227" s="369"/>
      <c r="D227" s="363"/>
      <c r="E227" s="39">
        <v>165</v>
      </c>
      <c r="F227" s="43" t="s">
        <v>408</v>
      </c>
      <c r="G227" s="10"/>
      <c r="H227" s="10"/>
      <c r="I227" s="10"/>
      <c r="J227" s="44">
        <v>166</v>
      </c>
      <c r="K227" s="45" t="s">
        <v>409</v>
      </c>
      <c r="L227" s="46" t="s">
        <v>408</v>
      </c>
      <c r="M227" s="123">
        <v>13566000</v>
      </c>
      <c r="N227" s="48">
        <v>13200000</v>
      </c>
      <c r="O227" s="49">
        <f t="shared" si="223"/>
        <v>2508000</v>
      </c>
      <c r="P227" s="92">
        <f t="shared" si="224"/>
        <v>15708000</v>
      </c>
      <c r="Q227" s="123">
        <v>11138400</v>
      </c>
      <c r="R227" s="123"/>
      <c r="S227" s="52">
        <f t="shared" si="234"/>
        <v>13423200</v>
      </c>
      <c r="T227" s="53">
        <f t="shared" si="225"/>
        <v>13034297.872340426</v>
      </c>
      <c r="U227" s="52">
        <f>ROUND(T227,0)</f>
        <v>13034298</v>
      </c>
      <c r="V227" s="13"/>
      <c r="W227" s="76">
        <v>12885975</v>
      </c>
      <c r="X227" s="76">
        <v>6578170.0599999996</v>
      </c>
      <c r="Y227" s="10"/>
      <c r="Z227" s="69"/>
      <c r="AA227" s="10"/>
      <c r="AB227" s="56">
        <f t="shared" si="237"/>
        <v>13423200</v>
      </c>
      <c r="AC227" s="57">
        <f t="shared" si="238"/>
        <v>13423200</v>
      </c>
      <c r="AD227" s="58">
        <f t="shared" si="239"/>
        <v>13227320</v>
      </c>
      <c r="AE227" s="59">
        <f t="shared" si="240"/>
        <v>13034297.872340426</v>
      </c>
      <c r="AF227" s="60">
        <f t="shared" si="241"/>
        <v>11138400</v>
      </c>
      <c r="AG227" s="61">
        <f t="shared" si="242"/>
        <v>3231195.15</v>
      </c>
      <c r="AH227" s="62">
        <f t="shared" si="231"/>
        <v>0.24</v>
      </c>
      <c r="AI227" s="78" t="str">
        <f t="shared" si="232"/>
        <v>MEDIA ARMONICA</v>
      </c>
    </row>
    <row r="228" spans="2:39" ht="25.5" hidden="1" customHeight="1">
      <c r="B228" s="345" t="s">
        <v>0</v>
      </c>
      <c r="C228" s="14" t="s">
        <v>1</v>
      </c>
      <c r="D228" s="370" t="s">
        <v>2</v>
      </c>
      <c r="E228" s="88"/>
      <c r="F228" s="376" t="s">
        <v>3</v>
      </c>
    </row>
    <row r="229" spans="2:39" ht="25.5" hidden="1" customHeight="1">
      <c r="B229" s="346"/>
      <c r="C229" s="14" t="s">
        <v>54</v>
      </c>
      <c r="D229" s="352"/>
      <c r="E229" s="88"/>
      <c r="F229" s="376"/>
      <c r="AB229" s="139"/>
    </row>
    <row r="230" spans="2:39" ht="25.5" hidden="1" customHeight="1" thickBot="1">
      <c r="B230" s="351"/>
      <c r="C230" s="14" t="s">
        <v>55</v>
      </c>
      <c r="D230" s="352"/>
      <c r="E230" s="88"/>
      <c r="F230" s="376"/>
    </row>
    <row r="231" spans="2:39" ht="25.5" customHeight="1">
      <c r="B231" s="371">
        <v>8557776.5</v>
      </c>
      <c r="C231" s="338" t="s">
        <v>410</v>
      </c>
      <c r="D231" s="338">
        <v>10</v>
      </c>
      <c r="E231" s="140"/>
      <c r="F231" s="105" t="s">
        <v>411</v>
      </c>
      <c r="G231" s="33"/>
      <c r="H231" s="106"/>
      <c r="I231" s="106"/>
      <c r="J231" s="106"/>
      <c r="K231" s="106"/>
      <c r="L231" s="106"/>
      <c r="M231" s="107"/>
      <c r="N231" s="106"/>
      <c r="O231" s="106"/>
      <c r="P231" s="106"/>
      <c r="Q231" s="108"/>
      <c r="R231" s="106"/>
      <c r="S231" s="106"/>
      <c r="T231" s="106"/>
      <c r="U231" s="106"/>
      <c r="V231" s="106"/>
      <c r="W231" s="109"/>
      <c r="X231" s="109"/>
      <c r="Y231" s="109"/>
      <c r="Z231" s="106"/>
      <c r="AA231" s="106"/>
      <c r="AB231" s="106"/>
      <c r="AC231" s="106"/>
      <c r="AD231" s="106"/>
      <c r="AE231" s="106"/>
      <c r="AF231" s="106"/>
      <c r="AG231" s="106"/>
      <c r="AH231" s="106"/>
      <c r="AI231" s="106"/>
    </row>
    <row r="232" spans="2:39" ht="25.5" customHeight="1">
      <c r="B232" s="372"/>
      <c r="C232" s="338"/>
      <c r="D232" s="338"/>
      <c r="E232" s="39"/>
      <c r="F232" s="40" t="s">
        <v>6</v>
      </c>
      <c r="G232" s="10"/>
      <c r="H232" s="10"/>
      <c r="I232" s="10"/>
      <c r="J232" s="10"/>
      <c r="K232" s="10"/>
      <c r="L232" s="41"/>
      <c r="M232" s="10"/>
      <c r="N232" s="10"/>
      <c r="O232" s="10"/>
      <c r="P232" s="42"/>
      <c r="Q232" s="10"/>
      <c r="R232" s="10"/>
      <c r="S232" s="10"/>
      <c r="T232" s="10"/>
      <c r="U232" s="10"/>
      <c r="V232" s="13"/>
      <c r="W232" s="13"/>
      <c r="X232" s="13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</row>
    <row r="233" spans="2:39" ht="18.75" customHeight="1">
      <c r="B233" s="372"/>
      <c r="C233" s="338"/>
      <c r="D233" s="338"/>
      <c r="E233" s="39">
        <v>166</v>
      </c>
      <c r="F233" s="43" t="s">
        <v>412</v>
      </c>
      <c r="G233" s="10"/>
      <c r="H233" s="10"/>
      <c r="I233" s="10"/>
      <c r="J233" s="44">
        <v>167</v>
      </c>
      <c r="K233" s="45" t="s">
        <v>413</v>
      </c>
      <c r="L233" s="46" t="s">
        <v>412</v>
      </c>
      <c r="M233" s="47">
        <v>416500</v>
      </c>
      <c r="N233" s="48">
        <v>350000</v>
      </c>
      <c r="O233" s="49">
        <f t="shared" ref="O233:O245" si="244">N233*19%</f>
        <v>66500</v>
      </c>
      <c r="P233" s="92">
        <f t="shared" ref="P233:P245" si="245">N233+O233</f>
        <v>416500</v>
      </c>
      <c r="Q233" s="47">
        <v>677407.5</v>
      </c>
      <c r="R233" s="47">
        <f t="shared" ref="R233:R244" si="246">(Z233*5.1%)+Z233</f>
        <v>416229.63199999998</v>
      </c>
      <c r="S233" s="52">
        <f t="shared" ref="S233:S244" si="247">AB233</f>
        <v>503379</v>
      </c>
      <c r="T233" s="53">
        <f t="shared" ref="T233:T245" si="248">AE233</f>
        <v>477730.08218108705</v>
      </c>
      <c r="U233" s="52">
        <f t="shared" ref="U233:U242" si="249">ROUND(T233,0)</f>
        <v>477730</v>
      </c>
      <c r="V233" s="13"/>
      <c r="W233" s="13"/>
      <c r="X233" s="13"/>
      <c r="Y233" s="10"/>
      <c r="Z233" s="54">
        <v>396032</v>
      </c>
      <c r="AA233" s="55">
        <v>200196.08000000002</v>
      </c>
      <c r="AB233" s="56">
        <f>+ROUND(AVERAGE(P233,Q233,R233),0)</f>
        <v>503379</v>
      </c>
      <c r="AC233" s="57">
        <f t="shared" ref="AC233:AC244" si="250">+ROUND(MEDIAN(P233,Q233,R233),0)</f>
        <v>416500</v>
      </c>
      <c r="AD233" s="58">
        <f t="shared" ref="AD233:AD244" si="251">+ROUND(GEOMEAN(P233,Q233,R233),0)</f>
        <v>489703</v>
      </c>
      <c r="AE233" s="59">
        <f>HARMEAN(P233,Q233,R233)</f>
        <v>477730.08218108705</v>
      </c>
      <c r="AF233" s="60">
        <f t="shared" ref="AF233:AF244" si="252">+ROUND(MIN(P233,Q233,R233),0)</f>
        <v>416230</v>
      </c>
      <c r="AG233" s="61">
        <f t="shared" ref="AG233:AG244" si="253">+ROUND(_xlfn.STDEV.S(P233,Q233,R233),2)</f>
        <v>150713.12</v>
      </c>
      <c r="AH233" s="62">
        <f t="shared" ref="AH233:AH245" si="254">+ROUND(AG233/AB233,2)</f>
        <v>0.3</v>
      </c>
      <c r="AI233" s="63" t="str">
        <f t="shared" ref="AI233:AI245" si="255">IF(AND(AH233&lt;=50%),"MEDIA ARMONICA","PROMEDIO  ")</f>
        <v>MEDIA ARMONICA</v>
      </c>
    </row>
    <row r="234" spans="2:39" ht="18.75" customHeight="1">
      <c r="B234" s="372"/>
      <c r="C234" s="338"/>
      <c r="D234" s="338"/>
      <c r="E234" s="39">
        <v>167</v>
      </c>
      <c r="F234" s="43" t="s">
        <v>414</v>
      </c>
      <c r="G234" s="10"/>
      <c r="H234" s="10"/>
      <c r="I234" s="10"/>
      <c r="J234" s="44">
        <v>168</v>
      </c>
      <c r="K234" s="45" t="s">
        <v>415</v>
      </c>
      <c r="L234" s="46" t="s">
        <v>414</v>
      </c>
      <c r="M234" s="47">
        <v>734825</v>
      </c>
      <c r="N234" s="48">
        <v>450000</v>
      </c>
      <c r="O234" s="49">
        <f t="shared" si="244"/>
        <v>85500</v>
      </c>
      <c r="P234" s="92">
        <f t="shared" si="245"/>
        <v>535500</v>
      </c>
      <c r="Q234" s="47">
        <v>510510</v>
      </c>
      <c r="R234" s="47">
        <f t="shared" si="246"/>
        <v>574066.71</v>
      </c>
      <c r="S234" s="52">
        <f t="shared" si="247"/>
        <v>540026</v>
      </c>
      <c r="T234" s="53">
        <f t="shared" si="248"/>
        <v>538774.04609554645</v>
      </c>
      <c r="U234" s="52">
        <f t="shared" si="249"/>
        <v>538774</v>
      </c>
      <c r="V234" s="13"/>
      <c r="W234" s="13"/>
      <c r="X234" s="13"/>
      <c r="Y234" s="10"/>
      <c r="Z234" s="54">
        <v>546210</v>
      </c>
      <c r="AA234" s="55">
        <v>278377.89</v>
      </c>
      <c r="AB234" s="56">
        <f t="shared" ref="AB234:AB244" si="256">+ROUND(AVERAGE(P234,Q234,R234),0)</f>
        <v>540026</v>
      </c>
      <c r="AC234" s="57">
        <f t="shared" si="250"/>
        <v>535500</v>
      </c>
      <c r="AD234" s="58">
        <f t="shared" si="251"/>
        <v>539397</v>
      </c>
      <c r="AE234" s="59">
        <f t="shared" ref="AE234:AE244" si="257">HARMEAN(P234,Q234,R234)</f>
        <v>538774.04609554645</v>
      </c>
      <c r="AF234" s="60">
        <f t="shared" si="252"/>
        <v>510510</v>
      </c>
      <c r="AG234" s="61">
        <f t="shared" si="253"/>
        <v>32019.13</v>
      </c>
      <c r="AH234" s="62">
        <f t="shared" si="254"/>
        <v>0.06</v>
      </c>
      <c r="AI234" s="63" t="str">
        <f t="shared" si="255"/>
        <v>MEDIA ARMONICA</v>
      </c>
      <c r="AJ234" s="72"/>
    </row>
    <row r="235" spans="2:39" ht="18.75" customHeight="1">
      <c r="B235" s="372"/>
      <c r="C235" s="338"/>
      <c r="D235" s="338"/>
      <c r="E235" s="39">
        <v>168</v>
      </c>
      <c r="F235" s="43" t="s">
        <v>416</v>
      </c>
      <c r="G235" s="10"/>
      <c r="H235" s="10"/>
      <c r="I235" s="10"/>
      <c r="J235" s="44">
        <v>169</v>
      </c>
      <c r="K235" s="45" t="s">
        <v>417</v>
      </c>
      <c r="L235" s="46" t="s">
        <v>416</v>
      </c>
      <c r="M235" s="47">
        <v>734825</v>
      </c>
      <c r="N235" s="48">
        <v>450000</v>
      </c>
      <c r="O235" s="49">
        <f t="shared" si="244"/>
        <v>85500</v>
      </c>
      <c r="P235" s="92">
        <f t="shared" si="245"/>
        <v>535500</v>
      </c>
      <c r="Q235" s="47">
        <v>510510</v>
      </c>
      <c r="R235" s="47">
        <f t="shared" si="246"/>
        <v>585322.92000000004</v>
      </c>
      <c r="S235" s="52">
        <f t="shared" si="247"/>
        <v>543778</v>
      </c>
      <c r="T235" s="53">
        <f t="shared" si="248"/>
        <v>542035.01794842444</v>
      </c>
      <c r="U235" s="52">
        <f t="shared" si="249"/>
        <v>542035</v>
      </c>
      <c r="V235" s="13"/>
      <c r="W235" s="13"/>
      <c r="X235" s="13"/>
      <c r="Y235" s="10"/>
      <c r="Z235" s="54">
        <v>556920</v>
      </c>
      <c r="AA235" s="55">
        <v>282388.19</v>
      </c>
      <c r="AB235" s="56">
        <f t="shared" si="256"/>
        <v>543778</v>
      </c>
      <c r="AC235" s="57">
        <f t="shared" si="250"/>
        <v>535500</v>
      </c>
      <c r="AD235" s="58">
        <f t="shared" si="251"/>
        <v>542900</v>
      </c>
      <c r="AE235" s="59">
        <f t="shared" si="257"/>
        <v>542035.01794842444</v>
      </c>
      <c r="AF235" s="60">
        <f t="shared" si="252"/>
        <v>510510</v>
      </c>
      <c r="AG235" s="61">
        <f t="shared" si="253"/>
        <v>38087.17</v>
      </c>
      <c r="AH235" s="62">
        <f t="shared" si="254"/>
        <v>7.0000000000000007E-2</v>
      </c>
      <c r="AI235" s="63" t="str">
        <f t="shared" si="255"/>
        <v>MEDIA ARMONICA</v>
      </c>
      <c r="AJ235" s="72"/>
    </row>
    <row r="236" spans="2:39" ht="18.75" customHeight="1">
      <c r="B236" s="372"/>
      <c r="C236" s="338"/>
      <c r="D236" s="338"/>
      <c r="E236" s="39">
        <v>169</v>
      </c>
      <c r="F236" s="43" t="s">
        <v>418</v>
      </c>
      <c r="G236" s="10"/>
      <c r="H236" s="10"/>
      <c r="I236" s="10"/>
      <c r="J236" s="44">
        <v>170</v>
      </c>
      <c r="K236" s="45" t="s">
        <v>419</v>
      </c>
      <c r="L236" s="46" t="s">
        <v>418</v>
      </c>
      <c r="M236" s="47">
        <v>734825</v>
      </c>
      <c r="N236" s="48">
        <v>450000</v>
      </c>
      <c r="O236" s="49">
        <f t="shared" si="244"/>
        <v>85500</v>
      </c>
      <c r="P236" s="92">
        <f t="shared" si="245"/>
        <v>535500</v>
      </c>
      <c r="Q236" s="47">
        <v>510510</v>
      </c>
      <c r="R236" s="47">
        <f t="shared" si="246"/>
        <v>576881.28799999994</v>
      </c>
      <c r="S236" s="52">
        <f t="shared" si="247"/>
        <v>540964</v>
      </c>
      <c r="T236" s="53">
        <f t="shared" si="248"/>
        <v>539597.65292169177</v>
      </c>
      <c r="U236" s="52">
        <f t="shared" si="249"/>
        <v>539598</v>
      </c>
      <c r="V236" s="13"/>
      <c r="W236" s="13"/>
      <c r="X236" s="13"/>
      <c r="Y236" s="10"/>
      <c r="Z236" s="54">
        <v>548888</v>
      </c>
      <c r="AA236" s="55">
        <v>276333.46999999997</v>
      </c>
      <c r="AB236" s="56">
        <f t="shared" si="256"/>
        <v>540964</v>
      </c>
      <c r="AC236" s="57">
        <f t="shared" si="250"/>
        <v>535500</v>
      </c>
      <c r="AD236" s="58">
        <f t="shared" si="251"/>
        <v>540277</v>
      </c>
      <c r="AE236" s="59">
        <f t="shared" si="257"/>
        <v>539597.65292169177</v>
      </c>
      <c r="AF236" s="60">
        <f t="shared" si="252"/>
        <v>510510</v>
      </c>
      <c r="AG236" s="61">
        <f t="shared" si="253"/>
        <v>33521.279999999999</v>
      </c>
      <c r="AH236" s="62">
        <f t="shared" si="254"/>
        <v>0.06</v>
      </c>
      <c r="AI236" s="63" t="str">
        <f t="shared" si="255"/>
        <v>MEDIA ARMONICA</v>
      </c>
      <c r="AJ236" s="72"/>
      <c r="AM236">
        <v>206.59</v>
      </c>
    </row>
    <row r="237" spans="2:39" ht="18.75" customHeight="1">
      <c r="B237" s="372"/>
      <c r="C237" s="338"/>
      <c r="D237" s="338"/>
      <c r="E237" s="39">
        <v>170</v>
      </c>
      <c r="F237" s="43" t="s">
        <v>420</v>
      </c>
      <c r="G237" s="10"/>
      <c r="H237" s="10"/>
      <c r="I237" s="10"/>
      <c r="J237" s="44">
        <v>171</v>
      </c>
      <c r="K237" s="45" t="s">
        <v>421</v>
      </c>
      <c r="L237" s="46" t="s">
        <v>420</v>
      </c>
      <c r="M237" s="47">
        <v>734825</v>
      </c>
      <c r="N237" s="48">
        <v>450000</v>
      </c>
      <c r="O237" s="49">
        <f t="shared" si="244"/>
        <v>85500</v>
      </c>
      <c r="P237" s="92">
        <f t="shared" si="245"/>
        <v>535500</v>
      </c>
      <c r="Q237" s="47">
        <v>510510</v>
      </c>
      <c r="R237" s="47">
        <f t="shared" si="246"/>
        <v>579694.81499999994</v>
      </c>
      <c r="S237" s="52">
        <f t="shared" si="247"/>
        <v>541902</v>
      </c>
      <c r="T237" s="53">
        <f t="shared" si="248"/>
        <v>540415.44286817918</v>
      </c>
      <c r="U237" s="52">
        <f t="shared" si="249"/>
        <v>540415</v>
      </c>
      <c r="V237" s="13"/>
      <c r="W237" s="13"/>
      <c r="X237" s="13"/>
      <c r="Y237" s="10"/>
      <c r="Z237" s="54">
        <v>551565</v>
      </c>
      <c r="AA237" s="55">
        <v>277045.09000000003</v>
      </c>
      <c r="AB237" s="56">
        <f t="shared" si="256"/>
        <v>541902</v>
      </c>
      <c r="AC237" s="57">
        <f t="shared" si="250"/>
        <v>535500</v>
      </c>
      <c r="AD237" s="58">
        <f t="shared" si="251"/>
        <v>541154</v>
      </c>
      <c r="AE237" s="59">
        <f t="shared" si="257"/>
        <v>540415.44286817918</v>
      </c>
      <c r="AF237" s="60">
        <f t="shared" si="252"/>
        <v>510510</v>
      </c>
      <c r="AG237" s="61">
        <f t="shared" si="253"/>
        <v>35033.839999999997</v>
      </c>
      <c r="AH237" s="62">
        <f t="shared" si="254"/>
        <v>0.06</v>
      </c>
      <c r="AI237" s="63" t="str">
        <f t="shared" si="255"/>
        <v>MEDIA ARMONICA</v>
      </c>
      <c r="AJ237" s="72"/>
      <c r="AM237" s="4">
        <f>AM236*11902</f>
        <v>2458834.1800000002</v>
      </c>
    </row>
    <row r="238" spans="2:39" ht="18.75" customHeight="1">
      <c r="B238" s="372"/>
      <c r="C238" s="338"/>
      <c r="D238" s="338"/>
      <c r="E238" s="39">
        <v>171</v>
      </c>
      <c r="F238" s="43" t="s">
        <v>422</v>
      </c>
      <c r="G238" s="10"/>
      <c r="H238" s="10"/>
      <c r="I238" s="10"/>
      <c r="J238" s="44">
        <v>172</v>
      </c>
      <c r="K238" s="45" t="s">
        <v>423</v>
      </c>
      <c r="L238" s="46" t="s">
        <v>422</v>
      </c>
      <c r="M238" s="47">
        <v>734825</v>
      </c>
      <c r="N238" s="48">
        <v>450000</v>
      </c>
      <c r="O238" s="49">
        <f t="shared" si="244"/>
        <v>85500</v>
      </c>
      <c r="P238" s="92">
        <f t="shared" si="245"/>
        <v>535500</v>
      </c>
      <c r="Q238" s="47">
        <v>510510</v>
      </c>
      <c r="R238" s="47">
        <f t="shared" si="246"/>
        <v>582509.39300000004</v>
      </c>
      <c r="S238" s="52">
        <f t="shared" si="247"/>
        <v>542840</v>
      </c>
      <c r="T238" s="53">
        <f t="shared" si="248"/>
        <v>541228.08205035701</v>
      </c>
      <c r="U238" s="52">
        <f t="shared" si="249"/>
        <v>541228</v>
      </c>
      <c r="V238" s="13"/>
      <c r="W238" s="13"/>
      <c r="X238" s="13"/>
      <c r="Y238" s="10"/>
      <c r="Z238" s="54">
        <v>554243</v>
      </c>
      <c r="AA238" s="55">
        <v>279071.66000000003</v>
      </c>
      <c r="AB238" s="56">
        <f t="shared" si="256"/>
        <v>542840</v>
      </c>
      <c r="AC238" s="57">
        <f t="shared" si="250"/>
        <v>535500</v>
      </c>
      <c r="AD238" s="58">
        <f t="shared" si="251"/>
        <v>542029</v>
      </c>
      <c r="AE238" s="59">
        <f t="shared" si="257"/>
        <v>541228.08205035701</v>
      </c>
      <c r="AF238" s="60">
        <f t="shared" si="252"/>
        <v>510510</v>
      </c>
      <c r="AG238" s="61">
        <f t="shared" si="253"/>
        <v>36556.57</v>
      </c>
      <c r="AH238" s="62">
        <f t="shared" si="254"/>
        <v>7.0000000000000007E-2</v>
      </c>
      <c r="AI238" s="63" t="str">
        <f t="shared" si="255"/>
        <v>MEDIA ARMONICA</v>
      </c>
      <c r="AJ238" s="72"/>
    </row>
    <row r="239" spans="2:39" ht="18.75" customHeight="1">
      <c r="B239" s="372"/>
      <c r="C239" s="338"/>
      <c r="D239" s="338"/>
      <c r="E239" s="39">
        <v>172</v>
      </c>
      <c r="F239" s="43" t="s">
        <v>424</v>
      </c>
      <c r="G239" s="10"/>
      <c r="H239" s="10"/>
      <c r="I239" s="10"/>
      <c r="J239" s="44">
        <v>173</v>
      </c>
      <c r="K239" s="45" t="s">
        <v>425</v>
      </c>
      <c r="L239" s="46" t="s">
        <v>424</v>
      </c>
      <c r="M239" s="47">
        <v>859180</v>
      </c>
      <c r="N239" s="48">
        <v>450000</v>
      </c>
      <c r="O239" s="49">
        <f t="shared" si="244"/>
        <v>85500</v>
      </c>
      <c r="P239" s="92">
        <f t="shared" si="245"/>
        <v>535500</v>
      </c>
      <c r="Q239" s="47">
        <v>556920</v>
      </c>
      <c r="R239" s="47">
        <f t="shared" si="246"/>
        <v>585322.92000000004</v>
      </c>
      <c r="S239" s="52">
        <f t="shared" si="247"/>
        <v>559248</v>
      </c>
      <c r="T239" s="53">
        <f t="shared" si="248"/>
        <v>558507.1309525324</v>
      </c>
      <c r="U239" s="52">
        <f t="shared" si="249"/>
        <v>558507</v>
      </c>
      <c r="V239" s="13"/>
      <c r="W239" s="13"/>
      <c r="X239" s="13"/>
      <c r="Y239" s="10"/>
      <c r="Z239" s="54">
        <v>556920</v>
      </c>
      <c r="AA239" s="55">
        <v>281960.98</v>
      </c>
      <c r="AB239" s="56">
        <f t="shared" si="256"/>
        <v>559248</v>
      </c>
      <c r="AC239" s="57">
        <f t="shared" si="250"/>
        <v>556920</v>
      </c>
      <c r="AD239" s="58">
        <f t="shared" si="251"/>
        <v>558877</v>
      </c>
      <c r="AE239" s="59">
        <f t="shared" si="257"/>
        <v>558507.1309525324</v>
      </c>
      <c r="AF239" s="60">
        <f t="shared" si="252"/>
        <v>535500</v>
      </c>
      <c r="AG239" s="61">
        <f t="shared" si="253"/>
        <v>24992.880000000001</v>
      </c>
      <c r="AH239" s="62">
        <f t="shared" si="254"/>
        <v>0.04</v>
      </c>
      <c r="AI239" s="63" t="str">
        <f t="shared" si="255"/>
        <v>MEDIA ARMONICA</v>
      </c>
      <c r="AJ239" s="72"/>
    </row>
    <row r="240" spans="2:39" ht="15.75" customHeight="1">
      <c r="B240" s="372"/>
      <c r="C240" s="338"/>
      <c r="D240" s="338"/>
      <c r="E240" s="39">
        <v>173</v>
      </c>
      <c r="F240" s="97" t="s">
        <v>426</v>
      </c>
      <c r="G240" s="10"/>
      <c r="H240" s="10"/>
      <c r="I240" s="10"/>
      <c r="J240" s="113">
        <v>174</v>
      </c>
      <c r="K240" s="114" t="s">
        <v>427</v>
      </c>
      <c r="L240" s="115" t="s">
        <v>426</v>
      </c>
      <c r="M240" s="99">
        <v>380800</v>
      </c>
      <c r="N240" s="103">
        <v>1220010</v>
      </c>
      <c r="O240" s="104">
        <f t="shared" si="244"/>
        <v>231801.9</v>
      </c>
      <c r="P240" s="98">
        <f t="shared" si="245"/>
        <v>1451811.9</v>
      </c>
      <c r="Q240" s="99">
        <v>81217.5</v>
      </c>
      <c r="R240" s="99">
        <f t="shared" si="246"/>
        <v>130415.43700000001</v>
      </c>
      <c r="S240" s="100">
        <f>AB240</f>
        <v>105816</v>
      </c>
      <c r="T240" s="100">
        <f>AE240</f>
        <v>100097.98951613567</v>
      </c>
      <c r="U240" s="100">
        <f>ROUND(T240,0)</f>
        <v>100098</v>
      </c>
      <c r="V240" s="65" t="s">
        <v>383</v>
      </c>
      <c r="W240" s="13"/>
      <c r="X240" s="13"/>
      <c r="Y240" s="10"/>
      <c r="Z240" s="54">
        <v>124087</v>
      </c>
      <c r="AA240" s="55">
        <v>62386.94</v>
      </c>
      <c r="AB240" s="56">
        <f>+ROUND(AVERAGE(Q240,R240),0)</f>
        <v>105816</v>
      </c>
      <c r="AC240" s="57">
        <f>+ROUND(MEDIAN(Q240,R240),0)</f>
        <v>105816</v>
      </c>
      <c r="AD240" s="58">
        <f>+ROUND(GEOMEAN(Q240,R240),0)</f>
        <v>102918</v>
      </c>
      <c r="AE240" s="59">
        <f>HARMEAN(Q240,R240)</f>
        <v>100097.98951613567</v>
      </c>
      <c r="AF240" s="60">
        <f>+ROUND(MIN(Q240,R240),0)</f>
        <v>81218</v>
      </c>
      <c r="AG240" s="61">
        <f>+ROUND(_xlfn.STDEV.S(Q240,R240),2)</f>
        <v>34788.19</v>
      </c>
      <c r="AH240" s="62">
        <f t="shared" si="254"/>
        <v>0.33</v>
      </c>
      <c r="AI240" s="63" t="str">
        <f t="shared" si="255"/>
        <v>MEDIA ARMONICA</v>
      </c>
      <c r="AJ240" s="141" t="s">
        <v>383</v>
      </c>
    </row>
    <row r="241" spans="2:36" ht="18.75" customHeight="1">
      <c r="B241" s="372"/>
      <c r="C241" s="338"/>
      <c r="D241" s="338"/>
      <c r="E241" s="128">
        <v>174</v>
      </c>
      <c r="F241" s="43" t="s">
        <v>428</v>
      </c>
      <c r="G241" s="10"/>
      <c r="H241" s="10"/>
      <c r="I241" s="10"/>
      <c r="J241" s="44">
        <v>175</v>
      </c>
      <c r="K241" s="45" t="s">
        <v>429</v>
      </c>
      <c r="L241" s="46" t="s">
        <v>428</v>
      </c>
      <c r="M241" s="73">
        <v>101150</v>
      </c>
      <c r="N241" s="48">
        <v>32000</v>
      </c>
      <c r="O241" s="49">
        <f t="shared" si="244"/>
        <v>6080</v>
      </c>
      <c r="P241" s="92">
        <f t="shared" si="245"/>
        <v>38080</v>
      </c>
      <c r="Q241" s="47">
        <v>19635</v>
      </c>
      <c r="R241" s="47">
        <f t="shared" si="246"/>
        <v>57406.671000000002</v>
      </c>
      <c r="S241" s="52">
        <f t="shared" si="247"/>
        <v>38374</v>
      </c>
      <c r="T241" s="53">
        <f t="shared" si="248"/>
        <v>31709.27409095491</v>
      </c>
      <c r="U241" s="52">
        <f t="shared" si="249"/>
        <v>31709</v>
      </c>
      <c r="V241" s="13" t="s">
        <v>430</v>
      </c>
      <c r="W241" s="76"/>
      <c r="X241" s="76"/>
      <c r="Y241" s="10"/>
      <c r="Z241" s="54">
        <v>54621</v>
      </c>
      <c r="AA241" s="55">
        <v>27855.52</v>
      </c>
      <c r="AB241" s="56">
        <f t="shared" si="256"/>
        <v>38374</v>
      </c>
      <c r="AC241" s="57">
        <f t="shared" si="250"/>
        <v>38080</v>
      </c>
      <c r="AD241" s="58">
        <f t="shared" si="251"/>
        <v>35013</v>
      </c>
      <c r="AE241" s="59">
        <f t="shared" si="257"/>
        <v>31709.27409095491</v>
      </c>
      <c r="AF241" s="60">
        <f t="shared" si="252"/>
        <v>19635</v>
      </c>
      <c r="AG241" s="61">
        <f t="shared" si="253"/>
        <v>18887.55</v>
      </c>
      <c r="AH241" s="62">
        <f t="shared" si="254"/>
        <v>0.49</v>
      </c>
      <c r="AI241" s="63" t="str">
        <f t="shared" si="255"/>
        <v>MEDIA ARMONICA</v>
      </c>
    </row>
    <row r="242" spans="2:36" ht="18.75" customHeight="1">
      <c r="B242" s="372"/>
      <c r="C242" s="338"/>
      <c r="D242" s="338"/>
      <c r="E242" s="39">
        <v>175</v>
      </c>
      <c r="F242" s="43" t="s">
        <v>431</v>
      </c>
      <c r="G242" s="10"/>
      <c r="H242" s="10"/>
      <c r="I242" s="10"/>
      <c r="J242" s="44">
        <v>176</v>
      </c>
      <c r="K242" s="45" t="s">
        <v>432</v>
      </c>
      <c r="L242" s="46" t="s">
        <v>431</v>
      </c>
      <c r="M242" s="47">
        <v>39270</v>
      </c>
      <c r="N242" s="48">
        <v>18000</v>
      </c>
      <c r="O242" s="49">
        <f t="shared" si="244"/>
        <v>3420</v>
      </c>
      <c r="P242" s="92">
        <f t="shared" si="245"/>
        <v>21420</v>
      </c>
      <c r="Q242" s="47">
        <v>44964.15</v>
      </c>
      <c r="R242" s="47">
        <f t="shared" si="246"/>
        <v>36082.932000000001</v>
      </c>
      <c r="S242" s="52">
        <f t="shared" si="247"/>
        <v>34156</v>
      </c>
      <c r="T242" s="53">
        <f t="shared" si="248"/>
        <v>31043.298534410475</v>
      </c>
      <c r="U242" s="52">
        <f t="shared" si="249"/>
        <v>31043</v>
      </c>
      <c r="V242" s="13"/>
      <c r="W242" s="76">
        <v>34332</v>
      </c>
      <c r="X242" s="76">
        <v>17454.919999999998</v>
      </c>
      <c r="Y242" s="10"/>
      <c r="Z242" s="54">
        <v>34332</v>
      </c>
      <c r="AA242" s="55">
        <v>17454.919999999998</v>
      </c>
      <c r="AB242" s="56">
        <f t="shared" si="256"/>
        <v>34156</v>
      </c>
      <c r="AC242" s="57">
        <f t="shared" si="250"/>
        <v>36083</v>
      </c>
      <c r="AD242" s="58">
        <f t="shared" si="251"/>
        <v>32633</v>
      </c>
      <c r="AE242" s="59">
        <f t="shared" si="257"/>
        <v>31043.298534410475</v>
      </c>
      <c r="AF242" s="60">
        <f t="shared" si="252"/>
        <v>21420</v>
      </c>
      <c r="AG242" s="61">
        <f t="shared" si="253"/>
        <v>11889.8</v>
      </c>
      <c r="AH242" s="62">
        <f t="shared" si="254"/>
        <v>0.35</v>
      </c>
      <c r="AI242" s="63" t="str">
        <f t="shared" si="255"/>
        <v>MEDIA ARMONICA</v>
      </c>
      <c r="AJ242" s="72"/>
    </row>
    <row r="243" spans="2:36" ht="18.75" customHeight="1">
      <c r="B243" s="372"/>
      <c r="C243" s="338"/>
      <c r="D243" s="338"/>
      <c r="E243" s="39">
        <v>176</v>
      </c>
      <c r="F243" s="43" t="s">
        <v>433</v>
      </c>
      <c r="G243" s="10"/>
      <c r="H243" s="10"/>
      <c r="I243" s="10"/>
      <c r="J243" s="44">
        <v>177</v>
      </c>
      <c r="K243" s="45" t="s">
        <v>434</v>
      </c>
      <c r="L243" s="46" t="s">
        <v>433</v>
      </c>
      <c r="M243" s="47">
        <v>39270</v>
      </c>
      <c r="N243" s="48">
        <v>18000</v>
      </c>
      <c r="O243" s="49">
        <f t="shared" si="244"/>
        <v>3420</v>
      </c>
      <c r="P243" s="92">
        <f t="shared" si="245"/>
        <v>21420</v>
      </c>
      <c r="Q243" s="47">
        <v>88357.5</v>
      </c>
      <c r="R243" s="47">
        <f t="shared" si="246"/>
        <v>36270.01</v>
      </c>
      <c r="S243" s="53">
        <f t="shared" si="247"/>
        <v>48683</v>
      </c>
      <c r="T243" s="52">
        <f t="shared" si="248"/>
        <v>35057.382611237881</v>
      </c>
      <c r="U243" s="52">
        <f>ROUND(S243,0)</f>
        <v>48683</v>
      </c>
      <c r="V243" s="13"/>
      <c r="W243" s="76">
        <v>34510</v>
      </c>
      <c r="X243" s="76">
        <v>17346.63</v>
      </c>
      <c r="Y243" s="10"/>
      <c r="Z243" s="54">
        <v>34510</v>
      </c>
      <c r="AA243" s="55">
        <v>17346.63</v>
      </c>
      <c r="AB243" s="56">
        <f t="shared" si="256"/>
        <v>48683</v>
      </c>
      <c r="AC243" s="57">
        <f t="shared" si="250"/>
        <v>36270</v>
      </c>
      <c r="AD243" s="58">
        <f t="shared" si="251"/>
        <v>40945</v>
      </c>
      <c r="AE243" s="59">
        <f t="shared" si="257"/>
        <v>35057.382611237881</v>
      </c>
      <c r="AF243" s="60">
        <f t="shared" si="252"/>
        <v>21420</v>
      </c>
      <c r="AG243" s="61">
        <f t="shared" si="253"/>
        <v>35152.660000000003</v>
      </c>
      <c r="AH243" s="62">
        <f t="shared" si="254"/>
        <v>0.72</v>
      </c>
      <c r="AI243" s="63" t="str">
        <f t="shared" si="255"/>
        <v xml:space="preserve">PROMEDIO  </v>
      </c>
      <c r="AJ243" s="72"/>
    </row>
    <row r="244" spans="2:36" ht="18.75" customHeight="1">
      <c r="B244" s="372"/>
      <c r="C244" s="338"/>
      <c r="D244" s="338"/>
      <c r="E244" s="39">
        <v>177</v>
      </c>
      <c r="F244" s="43" t="s">
        <v>435</v>
      </c>
      <c r="G244" s="10"/>
      <c r="H244" s="10"/>
      <c r="I244" s="10"/>
      <c r="J244" s="44">
        <v>178</v>
      </c>
      <c r="K244" s="45" t="s">
        <v>436</v>
      </c>
      <c r="L244" s="46" t="s">
        <v>435</v>
      </c>
      <c r="M244" s="47">
        <v>10115</v>
      </c>
      <c r="N244" s="48">
        <v>12000</v>
      </c>
      <c r="O244" s="49">
        <f t="shared" si="244"/>
        <v>2280</v>
      </c>
      <c r="P244" s="92">
        <f t="shared" si="245"/>
        <v>14280</v>
      </c>
      <c r="Q244" s="47">
        <v>11781</v>
      </c>
      <c r="R244" s="47">
        <f t="shared" si="246"/>
        <v>20824.513999999999</v>
      </c>
      <c r="S244" s="52">
        <f t="shared" si="247"/>
        <v>15629</v>
      </c>
      <c r="T244" s="53">
        <f t="shared" si="248"/>
        <v>14783.366223532365</v>
      </c>
      <c r="U244" s="52">
        <f>ROUND(T244,0)</f>
        <v>14783</v>
      </c>
      <c r="V244" s="13"/>
      <c r="W244" s="76">
        <v>19814</v>
      </c>
      <c r="X244" s="76">
        <v>9966.25</v>
      </c>
      <c r="Y244" s="10"/>
      <c r="Z244" s="54">
        <v>19814</v>
      </c>
      <c r="AA244" s="55">
        <v>9966.25</v>
      </c>
      <c r="AB244" s="56">
        <f t="shared" si="256"/>
        <v>15629</v>
      </c>
      <c r="AC244" s="57">
        <f t="shared" si="250"/>
        <v>14280</v>
      </c>
      <c r="AD244" s="58">
        <f t="shared" si="251"/>
        <v>15188</v>
      </c>
      <c r="AE244" s="59">
        <f t="shared" si="257"/>
        <v>14783.366223532365</v>
      </c>
      <c r="AF244" s="60">
        <f t="shared" si="252"/>
        <v>11781</v>
      </c>
      <c r="AG244" s="61">
        <f t="shared" si="253"/>
        <v>4670.13</v>
      </c>
      <c r="AH244" s="62">
        <f t="shared" si="254"/>
        <v>0.3</v>
      </c>
      <c r="AI244" s="63" t="str">
        <f t="shared" si="255"/>
        <v>MEDIA ARMONICA</v>
      </c>
      <c r="AJ244" s="72"/>
    </row>
    <row r="245" spans="2:36" ht="18.75" customHeight="1" thickBot="1">
      <c r="B245" s="373"/>
      <c r="C245" s="338"/>
      <c r="D245" s="338"/>
      <c r="E245" s="39">
        <v>178</v>
      </c>
      <c r="F245" s="97" t="s">
        <v>437</v>
      </c>
      <c r="G245" s="10"/>
      <c r="H245" s="10"/>
      <c r="I245" s="10"/>
      <c r="J245" s="44">
        <v>179</v>
      </c>
      <c r="K245" s="45" t="s">
        <v>438</v>
      </c>
      <c r="L245" s="46" t="s">
        <v>437</v>
      </c>
      <c r="M245" s="99">
        <v>192185</v>
      </c>
      <c r="N245" s="103">
        <v>12000</v>
      </c>
      <c r="O245" s="104">
        <f t="shared" si="244"/>
        <v>2280</v>
      </c>
      <c r="P245" s="98">
        <f t="shared" si="245"/>
        <v>14280</v>
      </c>
      <c r="Q245" s="99">
        <v>213486</v>
      </c>
      <c r="R245" s="47"/>
      <c r="S245" s="53">
        <f>AB245</f>
        <v>113883</v>
      </c>
      <c r="T245" s="52">
        <f t="shared" si="248"/>
        <v>26769.404388714735</v>
      </c>
      <c r="U245" s="52">
        <f>ROUND(S245,0)</f>
        <v>113883</v>
      </c>
      <c r="V245" s="13"/>
      <c r="W245" s="13"/>
      <c r="X245" s="13"/>
      <c r="Y245" s="10"/>
      <c r="Z245" s="69"/>
      <c r="AA245" s="10"/>
      <c r="AB245" s="56">
        <f>+ROUND(AVERAGE(P245,Q245),0)</f>
        <v>113883</v>
      </c>
      <c r="AC245" s="57">
        <f t="shared" ref="AC245" si="258">+ROUND(MEDIAN(P245,Q245),0)</f>
        <v>113883</v>
      </c>
      <c r="AD245" s="58">
        <f>+ROUND(GEOMEAN(P245,Q245),0)</f>
        <v>55214</v>
      </c>
      <c r="AE245" s="59">
        <f t="shared" ref="AE245" si="259">HARMEAN(P245,Q245)</f>
        <v>26769.404388714735</v>
      </c>
      <c r="AF245" s="60">
        <f t="shared" ref="AF245" si="260">+ROUND(MIN(P245,Q245),0)</f>
        <v>14280</v>
      </c>
      <c r="AG245" s="61">
        <f t="shared" ref="AG245" si="261">+ROUND(_xlfn.STDEV.S(P245,Q245),2)</f>
        <v>140859.91</v>
      </c>
      <c r="AH245" s="62">
        <f t="shared" si="254"/>
        <v>1.24</v>
      </c>
      <c r="AI245" s="78" t="str">
        <f t="shared" si="255"/>
        <v xml:space="preserve">PROMEDIO  </v>
      </c>
      <c r="AJ245" t="s">
        <v>439</v>
      </c>
    </row>
    <row r="246" spans="2:36" ht="25.5" hidden="1" customHeight="1">
      <c r="B246" s="345" t="s">
        <v>0</v>
      </c>
      <c r="C246" s="14" t="s">
        <v>1</v>
      </c>
      <c r="D246" s="352" t="s">
        <v>2</v>
      </c>
      <c r="E246" s="88"/>
      <c r="F246" s="376" t="s">
        <v>3</v>
      </c>
    </row>
    <row r="247" spans="2:36" ht="25.5" hidden="1" customHeight="1">
      <c r="B247" s="346"/>
      <c r="C247" s="14" t="s">
        <v>54</v>
      </c>
      <c r="D247" s="352"/>
      <c r="E247" s="88"/>
      <c r="F247" s="376"/>
    </row>
    <row r="248" spans="2:36" ht="25.5" hidden="1" customHeight="1" thickBot="1">
      <c r="B248" s="351"/>
      <c r="C248" s="90" t="s">
        <v>55</v>
      </c>
      <c r="D248" s="353"/>
      <c r="E248" s="88"/>
      <c r="F248" s="376"/>
    </row>
    <row r="249" spans="2:36" ht="25.5" customHeight="1">
      <c r="B249" s="364">
        <v>263814.5</v>
      </c>
      <c r="C249" s="367" t="s">
        <v>440</v>
      </c>
      <c r="D249" s="361">
        <v>10</v>
      </c>
      <c r="E249" s="140"/>
      <c r="F249" s="105" t="s">
        <v>441</v>
      </c>
      <c r="G249" s="33"/>
      <c r="H249" s="106"/>
      <c r="I249" s="106"/>
      <c r="J249" s="106"/>
      <c r="K249" s="106"/>
      <c r="L249" s="106"/>
      <c r="M249" s="107"/>
      <c r="N249" s="106"/>
      <c r="O249" s="106"/>
      <c r="P249" s="106"/>
      <c r="Q249" s="108"/>
      <c r="R249" s="106"/>
      <c r="S249" s="106"/>
      <c r="T249" s="106"/>
      <c r="U249" s="106"/>
      <c r="V249" s="106"/>
      <c r="W249" s="109"/>
      <c r="X249" s="109"/>
      <c r="Y249" s="109"/>
      <c r="Z249" s="106"/>
      <c r="AA249" s="106"/>
      <c r="AB249" s="106"/>
      <c r="AC249" s="106"/>
      <c r="AD249" s="106"/>
      <c r="AE249" s="106"/>
      <c r="AF249" s="106"/>
      <c r="AG249" s="106"/>
      <c r="AH249" s="106"/>
      <c r="AI249" s="106"/>
    </row>
    <row r="250" spans="2:36" ht="25.5" customHeight="1">
      <c r="B250" s="365"/>
      <c r="C250" s="368"/>
      <c r="D250" s="362"/>
      <c r="E250" s="39"/>
      <c r="F250" s="40" t="s">
        <v>6</v>
      </c>
      <c r="G250" s="10"/>
      <c r="H250" s="10"/>
      <c r="I250" s="10"/>
      <c r="J250" s="10"/>
      <c r="K250" s="10"/>
      <c r="L250" s="41"/>
      <c r="M250" s="10"/>
      <c r="N250" s="10"/>
      <c r="O250" s="10"/>
      <c r="P250" s="42"/>
      <c r="Q250" s="10"/>
      <c r="R250" s="10"/>
      <c r="S250" s="10"/>
      <c r="T250" s="10"/>
      <c r="U250" s="10"/>
      <c r="V250" s="13"/>
      <c r="W250" s="13"/>
      <c r="X250" s="13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</row>
    <row r="251" spans="2:36" ht="25.5" customHeight="1">
      <c r="B251" s="365"/>
      <c r="C251" s="368"/>
      <c r="D251" s="362"/>
      <c r="E251" s="39">
        <v>179</v>
      </c>
      <c r="F251" s="43" t="s">
        <v>442</v>
      </c>
      <c r="G251" s="10"/>
      <c r="H251" s="10"/>
      <c r="I251" s="10"/>
      <c r="J251" s="44">
        <v>180</v>
      </c>
      <c r="K251" s="45" t="s">
        <v>443</v>
      </c>
      <c r="L251" s="46" t="s">
        <v>442</v>
      </c>
      <c r="M251" s="47">
        <v>10115</v>
      </c>
      <c r="N251" s="48">
        <v>5500</v>
      </c>
      <c r="O251" s="49">
        <f t="shared" ref="O251:O254" si="262">N251*19%</f>
        <v>1045</v>
      </c>
      <c r="P251" s="92">
        <f t="shared" ref="P251:P254" si="263">N251+O251</f>
        <v>6545</v>
      </c>
      <c r="Q251" s="47">
        <v>3927</v>
      </c>
      <c r="R251" s="47"/>
      <c r="S251" s="52">
        <f>AB251</f>
        <v>5236</v>
      </c>
      <c r="T251" s="53">
        <f t="shared" ref="T251:T254" si="264">AE251</f>
        <v>4908.7500000000009</v>
      </c>
      <c r="U251" s="52">
        <f>ROUND(T251,0)</f>
        <v>4909</v>
      </c>
      <c r="V251" s="13"/>
      <c r="W251" s="13"/>
      <c r="X251" s="13"/>
      <c r="Y251" s="10"/>
      <c r="Z251" s="69"/>
      <c r="AA251" s="10"/>
      <c r="AB251" s="56">
        <f>+ROUND(AVERAGE(P251,Q251),0)</f>
        <v>5236</v>
      </c>
      <c r="AC251" s="57">
        <f t="shared" ref="AC251:AC254" si="265">+ROUND(MEDIAN(P251,Q251),0)</f>
        <v>5236</v>
      </c>
      <c r="AD251" s="58">
        <f t="shared" ref="AD251:AD254" si="266">+ROUND(GEOMEAN(P251,Q251),0)</f>
        <v>5070</v>
      </c>
      <c r="AE251" s="59">
        <f t="shared" ref="AE251:AE254" si="267">HARMEAN(P251,Q251)</f>
        <v>4908.7500000000009</v>
      </c>
      <c r="AF251" s="60">
        <f t="shared" ref="AF251:AF254" si="268">+ROUND(MIN(P251,Q251),0)</f>
        <v>3927</v>
      </c>
      <c r="AG251" s="61">
        <f t="shared" ref="AG251:AG254" si="269">+ROUND(_xlfn.STDEV.S(P251,Q251),2)</f>
        <v>1851.21</v>
      </c>
      <c r="AH251" s="62">
        <f t="shared" ref="AH251:AH254" si="270">+ROUND(AG251/AB251,2)</f>
        <v>0.35</v>
      </c>
      <c r="AI251" s="78" t="str">
        <f t="shared" ref="AI251:AI254" si="271">IF(AND(AH251&lt;=50%),"MEDIA ARMONICA","PROMEDIO  ")</f>
        <v>MEDIA ARMONICA</v>
      </c>
    </row>
    <row r="252" spans="2:36" ht="25.5" customHeight="1">
      <c r="B252" s="365"/>
      <c r="C252" s="368"/>
      <c r="D252" s="362"/>
      <c r="E252" s="39">
        <v>180</v>
      </c>
      <c r="F252" s="43" t="s">
        <v>444</v>
      </c>
      <c r="G252" s="10"/>
      <c r="H252" s="10"/>
      <c r="I252" s="10"/>
      <c r="J252" s="44">
        <v>181</v>
      </c>
      <c r="K252" s="45" t="s">
        <v>445</v>
      </c>
      <c r="L252" s="46" t="s">
        <v>444</v>
      </c>
      <c r="M252" s="47">
        <v>220150</v>
      </c>
      <c r="N252" s="48">
        <v>187500</v>
      </c>
      <c r="O252" s="49">
        <f t="shared" si="262"/>
        <v>35625</v>
      </c>
      <c r="P252" s="92">
        <f t="shared" si="263"/>
        <v>223125</v>
      </c>
      <c r="Q252" s="47">
        <v>235620</v>
      </c>
      <c r="R252" s="47"/>
      <c r="S252" s="52">
        <f t="shared" ref="S252:S254" si="272">AB252</f>
        <v>229373</v>
      </c>
      <c r="T252" s="53">
        <f t="shared" si="264"/>
        <v>229202.33463035017</v>
      </c>
      <c r="U252" s="52">
        <f>ROUND(T252,0)</f>
        <v>229202</v>
      </c>
      <c r="V252" s="13"/>
      <c r="W252" s="13"/>
      <c r="X252" s="13"/>
      <c r="Y252" s="10"/>
      <c r="Z252" s="69"/>
      <c r="AA252" s="10"/>
      <c r="AB252" s="56">
        <f t="shared" ref="AB252:AB254" si="273">+ROUND(AVERAGE(P252,Q252),0)</f>
        <v>229373</v>
      </c>
      <c r="AC252" s="57">
        <f t="shared" si="265"/>
        <v>229373</v>
      </c>
      <c r="AD252" s="58">
        <f t="shared" si="266"/>
        <v>229287</v>
      </c>
      <c r="AE252" s="59">
        <f t="shared" si="267"/>
        <v>229202.33463035017</v>
      </c>
      <c r="AF252" s="60">
        <f t="shared" si="268"/>
        <v>223125</v>
      </c>
      <c r="AG252" s="61">
        <f t="shared" si="269"/>
        <v>8835.2999999999993</v>
      </c>
      <c r="AH252" s="62">
        <f t="shared" si="270"/>
        <v>0.04</v>
      </c>
      <c r="AI252" s="78" t="str">
        <f t="shared" si="271"/>
        <v>MEDIA ARMONICA</v>
      </c>
    </row>
    <row r="253" spans="2:36" ht="25.5" customHeight="1">
      <c r="B253" s="365"/>
      <c r="C253" s="368"/>
      <c r="D253" s="362"/>
      <c r="E253" s="39">
        <v>181</v>
      </c>
      <c r="F253" s="43" t="s">
        <v>446</v>
      </c>
      <c r="G253" s="10"/>
      <c r="H253" s="10"/>
      <c r="I253" s="10"/>
      <c r="J253" s="44">
        <v>182</v>
      </c>
      <c r="K253" s="45" t="s">
        <v>447</v>
      </c>
      <c r="L253" s="46" t="s">
        <v>446</v>
      </c>
      <c r="M253" s="47">
        <v>21420</v>
      </c>
      <c r="N253" s="48">
        <v>18000</v>
      </c>
      <c r="O253" s="49">
        <f t="shared" si="262"/>
        <v>3420</v>
      </c>
      <c r="P253" s="92">
        <f t="shared" si="263"/>
        <v>21420</v>
      </c>
      <c r="Q253" s="47">
        <v>78540</v>
      </c>
      <c r="R253" s="47"/>
      <c r="S253" s="53">
        <f t="shared" si="272"/>
        <v>49980</v>
      </c>
      <c r="T253" s="52">
        <f t="shared" si="264"/>
        <v>33660</v>
      </c>
      <c r="U253" s="52">
        <f>ROUND(S253,0)</f>
        <v>49980</v>
      </c>
      <c r="V253" s="13"/>
      <c r="W253" s="13"/>
      <c r="X253" s="13"/>
      <c r="Y253" s="10"/>
      <c r="Z253" s="69"/>
      <c r="AA253" s="10"/>
      <c r="AB253" s="56">
        <f t="shared" si="273"/>
        <v>49980</v>
      </c>
      <c r="AC253" s="57">
        <f t="shared" si="265"/>
        <v>49980</v>
      </c>
      <c r="AD253" s="58">
        <f t="shared" si="266"/>
        <v>41016</v>
      </c>
      <c r="AE253" s="59">
        <f t="shared" si="267"/>
        <v>33660</v>
      </c>
      <c r="AF253" s="60">
        <f t="shared" si="268"/>
        <v>21420</v>
      </c>
      <c r="AG253" s="61">
        <f t="shared" si="269"/>
        <v>40389.94</v>
      </c>
      <c r="AH253" s="62">
        <f t="shared" si="270"/>
        <v>0.81</v>
      </c>
      <c r="AI253" s="78" t="str">
        <f t="shared" si="271"/>
        <v xml:space="preserve">PROMEDIO  </v>
      </c>
    </row>
    <row r="254" spans="2:36" ht="25.5" customHeight="1" thickBot="1">
      <c r="B254" s="366"/>
      <c r="C254" s="369"/>
      <c r="D254" s="363"/>
      <c r="E254" s="39">
        <v>182</v>
      </c>
      <c r="F254" s="43" t="s">
        <v>448</v>
      </c>
      <c r="G254" s="10"/>
      <c r="H254" s="10"/>
      <c r="I254" s="10"/>
      <c r="J254" s="44">
        <v>183</v>
      </c>
      <c r="K254" s="45" t="s">
        <v>449</v>
      </c>
      <c r="L254" s="46" t="s">
        <v>448</v>
      </c>
      <c r="M254" s="47">
        <v>11900</v>
      </c>
      <c r="N254" s="48">
        <v>9500</v>
      </c>
      <c r="O254" s="49">
        <f t="shared" si="262"/>
        <v>1805</v>
      </c>
      <c r="P254" s="92">
        <f t="shared" si="263"/>
        <v>11305</v>
      </c>
      <c r="Q254" s="47">
        <v>19635</v>
      </c>
      <c r="R254" s="47"/>
      <c r="S254" s="52">
        <f t="shared" si="272"/>
        <v>15470</v>
      </c>
      <c r="T254" s="53">
        <f t="shared" si="264"/>
        <v>14348.653846153846</v>
      </c>
      <c r="U254" s="52">
        <f>ROUND(T254,0)</f>
        <v>14349</v>
      </c>
      <c r="V254" s="13"/>
      <c r="W254" s="13"/>
      <c r="X254" s="13"/>
      <c r="Y254" s="10"/>
      <c r="Z254" s="69"/>
      <c r="AA254" s="10"/>
      <c r="AB254" s="56">
        <f t="shared" si="273"/>
        <v>15470</v>
      </c>
      <c r="AC254" s="57">
        <f t="shared" si="265"/>
        <v>15470</v>
      </c>
      <c r="AD254" s="58">
        <f t="shared" si="266"/>
        <v>14899</v>
      </c>
      <c r="AE254" s="59">
        <f t="shared" si="267"/>
        <v>14348.653846153846</v>
      </c>
      <c r="AF254" s="60">
        <f t="shared" si="268"/>
        <v>11305</v>
      </c>
      <c r="AG254" s="61">
        <f t="shared" si="269"/>
        <v>5890.2</v>
      </c>
      <c r="AH254" s="62">
        <f t="shared" si="270"/>
        <v>0.38</v>
      </c>
      <c r="AI254" s="78" t="str">
        <f t="shared" si="271"/>
        <v>MEDIA ARMONICA</v>
      </c>
    </row>
    <row r="255" spans="2:36" ht="25.5" customHeight="1">
      <c r="B255" s="364">
        <v>300000</v>
      </c>
      <c r="C255" s="367" t="s">
        <v>450</v>
      </c>
      <c r="D255" s="361">
        <v>10</v>
      </c>
      <c r="E255" s="140"/>
      <c r="F255" s="105" t="s">
        <v>451</v>
      </c>
      <c r="G255" s="33"/>
      <c r="H255" s="106"/>
      <c r="I255" s="106"/>
      <c r="J255" s="106"/>
      <c r="K255" s="106"/>
      <c r="L255" s="106"/>
      <c r="M255" s="107"/>
      <c r="N255" s="106"/>
      <c r="O255" s="106"/>
      <c r="P255" s="106"/>
      <c r="Q255" s="108"/>
      <c r="R255" s="106"/>
      <c r="S255" s="106"/>
      <c r="T255" s="106"/>
      <c r="U255" s="106"/>
      <c r="V255" s="106"/>
      <c r="W255" s="109"/>
      <c r="X255" s="109"/>
      <c r="Y255" s="109"/>
      <c r="Z255" s="106"/>
      <c r="AA255" s="106"/>
      <c r="AB255" s="106"/>
      <c r="AC255" s="106"/>
      <c r="AD255" s="106"/>
      <c r="AE255" s="106"/>
      <c r="AF255" s="106"/>
      <c r="AG255" s="106"/>
      <c r="AH255" s="106"/>
      <c r="AI255" s="106"/>
    </row>
    <row r="256" spans="2:36" ht="25.5" customHeight="1">
      <c r="B256" s="365"/>
      <c r="C256" s="368"/>
      <c r="D256" s="362"/>
      <c r="E256" s="39"/>
      <c r="F256" s="40" t="s">
        <v>6</v>
      </c>
      <c r="G256" s="10"/>
      <c r="H256" s="10"/>
      <c r="I256" s="10"/>
      <c r="J256" s="10"/>
      <c r="K256" s="10"/>
      <c r="L256" s="41"/>
      <c r="M256" s="10"/>
      <c r="N256" s="10"/>
      <c r="O256" s="10"/>
      <c r="P256" s="42"/>
      <c r="Q256" s="10"/>
      <c r="R256" s="10"/>
      <c r="S256" s="10"/>
      <c r="T256" s="10"/>
      <c r="U256" s="10"/>
      <c r="V256" s="13"/>
      <c r="W256" s="13"/>
      <c r="X256" s="13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</row>
    <row r="257" spans="2:36" ht="25.5" customHeight="1" thickBot="1">
      <c r="B257" s="366"/>
      <c r="C257" s="369"/>
      <c r="D257" s="363"/>
      <c r="E257" s="39">
        <v>183</v>
      </c>
      <c r="F257" s="43" t="s">
        <v>452</v>
      </c>
      <c r="G257" s="10"/>
      <c r="H257" s="10"/>
      <c r="I257" s="10"/>
      <c r="J257" s="44">
        <v>184</v>
      </c>
      <c r="K257" s="45" t="s">
        <v>453</v>
      </c>
      <c r="L257" s="46" t="s">
        <v>452</v>
      </c>
      <c r="M257" s="47">
        <v>214200</v>
      </c>
      <c r="N257" s="48">
        <v>180000</v>
      </c>
      <c r="O257" s="49">
        <f t="shared" ref="O257" si="274">N257*19%</f>
        <v>34200</v>
      </c>
      <c r="P257" s="92">
        <f t="shared" ref="P257" si="275">N257+O257</f>
        <v>214200</v>
      </c>
      <c r="Q257" s="47">
        <v>196350</v>
      </c>
      <c r="R257" s="47">
        <f t="shared" ref="R257" si="276">(Z257*5.1%)+Z257</f>
        <v>237193.88399999999</v>
      </c>
      <c r="S257" s="52">
        <f t="shared" ref="S257" si="277">AB257</f>
        <v>215915</v>
      </c>
      <c r="T257" s="53">
        <f t="shared" ref="T257" si="278">AE257</f>
        <v>214631.5676586394</v>
      </c>
      <c r="U257" s="52">
        <f>ROUND(T257,0)</f>
        <v>214632</v>
      </c>
      <c r="V257" s="13"/>
      <c r="W257" s="13"/>
      <c r="X257" s="13"/>
      <c r="Y257" s="10"/>
      <c r="Z257" s="54">
        <v>225684</v>
      </c>
      <c r="AA257" s="55">
        <v>114195.97</v>
      </c>
      <c r="AB257" s="56">
        <f>+ROUND(AVERAGE(P257,Q257,R257),0)</f>
        <v>215915</v>
      </c>
      <c r="AC257" s="57">
        <f t="shared" ref="AC257" si="279">+ROUND(MEDIAN(P257,Q257,R257),0)</f>
        <v>214200</v>
      </c>
      <c r="AD257" s="58">
        <f>+ROUND(GEOMEAN(P257,Q257,R257),0)</f>
        <v>215271</v>
      </c>
      <c r="AE257" s="59">
        <f t="shared" ref="AE257" si="280">HARMEAN(P257,Q257,R257)</f>
        <v>214631.5676586394</v>
      </c>
      <c r="AF257" s="60">
        <f t="shared" ref="AF257" si="281">+ROUND(MIN(P257,Q257,R257),0)</f>
        <v>196350</v>
      </c>
      <c r="AG257" s="61">
        <f t="shared" ref="AG257" si="282">+ROUND(_xlfn.STDEV.S(P257,Q257,R257),2)</f>
        <v>20475.86</v>
      </c>
      <c r="AH257" s="62">
        <f t="shared" ref="AH257" si="283">+ROUND(AG257/AB257,2)</f>
        <v>0.09</v>
      </c>
      <c r="AI257" s="63" t="str">
        <f t="shared" ref="AI257" si="284">IF(AND(AH257&lt;=50%),"MEDIA ARMONICA","PROMEDIO  ")</f>
        <v>MEDIA ARMONICA</v>
      </c>
    </row>
    <row r="258" spans="2:36" ht="25.5" customHeight="1">
      <c r="B258" s="364">
        <v>11500329.07</v>
      </c>
      <c r="C258" s="367" t="s">
        <v>454</v>
      </c>
      <c r="D258" s="361">
        <v>10</v>
      </c>
      <c r="E258" s="140"/>
      <c r="F258" s="105" t="s">
        <v>455</v>
      </c>
      <c r="G258" s="33"/>
      <c r="H258" s="106"/>
      <c r="I258" s="106"/>
      <c r="J258" s="106"/>
      <c r="K258" s="106"/>
      <c r="L258" s="106"/>
      <c r="M258" s="107"/>
      <c r="N258" s="106"/>
      <c r="O258" s="106"/>
      <c r="P258" s="106"/>
      <c r="Q258" s="108"/>
      <c r="R258" s="106"/>
      <c r="S258" s="106"/>
      <c r="T258" s="106"/>
      <c r="U258" s="106"/>
      <c r="V258" s="106"/>
      <c r="W258" s="109"/>
      <c r="X258" s="109"/>
      <c r="Y258" s="109"/>
      <c r="Z258" s="106"/>
      <c r="AA258" s="106"/>
      <c r="AB258" s="106"/>
      <c r="AC258" s="106"/>
      <c r="AD258" s="106"/>
      <c r="AE258" s="106"/>
      <c r="AF258" s="106"/>
      <c r="AG258" s="106"/>
      <c r="AH258" s="106"/>
      <c r="AI258" s="106"/>
    </row>
    <row r="259" spans="2:36" ht="25.5" customHeight="1">
      <c r="B259" s="365"/>
      <c r="C259" s="368"/>
      <c r="D259" s="362"/>
      <c r="E259" s="39"/>
      <c r="F259" s="40" t="s">
        <v>6</v>
      </c>
      <c r="G259" s="10"/>
      <c r="H259" s="10"/>
      <c r="I259" s="10"/>
      <c r="J259" s="10"/>
      <c r="K259" s="10"/>
      <c r="L259" s="41"/>
      <c r="M259" s="10"/>
      <c r="N259" s="10"/>
      <c r="O259" s="10"/>
      <c r="P259" s="42"/>
      <c r="Q259" s="10"/>
      <c r="R259" s="10"/>
      <c r="S259" s="10"/>
      <c r="T259" s="10"/>
      <c r="U259" s="10"/>
      <c r="V259" s="13"/>
      <c r="W259" s="13"/>
      <c r="X259" s="13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</row>
    <row r="260" spans="2:36" ht="18" customHeight="1">
      <c r="B260" s="365"/>
      <c r="C260" s="368"/>
      <c r="D260" s="362"/>
      <c r="E260" s="39">
        <v>184</v>
      </c>
      <c r="F260" s="43" t="s">
        <v>456</v>
      </c>
      <c r="G260" s="10"/>
      <c r="H260" s="10"/>
      <c r="I260" s="10"/>
      <c r="J260" s="44">
        <v>185</v>
      </c>
      <c r="K260" s="45" t="s">
        <v>457</v>
      </c>
      <c r="L260" s="46" t="s">
        <v>456</v>
      </c>
      <c r="M260" s="47">
        <v>5355</v>
      </c>
      <c r="N260" s="48">
        <v>5000</v>
      </c>
      <c r="O260" s="49">
        <f t="shared" ref="O260:O308" si="285">N260*19%</f>
        <v>950</v>
      </c>
      <c r="P260" s="92">
        <f t="shared" ref="P260:P308" si="286">N260+O260</f>
        <v>5950</v>
      </c>
      <c r="Q260" s="47">
        <v>3927</v>
      </c>
      <c r="R260" s="47">
        <f t="shared" ref="R260:R305" si="287">(Z260*5.1%)+Z260</f>
        <v>2626.4490000000001</v>
      </c>
      <c r="S260" s="52">
        <f t="shared" ref="S260:S307" si="288">AB260</f>
        <v>4168</v>
      </c>
      <c r="T260" s="53">
        <f t="shared" ref="T260:T306" si="289">AE260</f>
        <v>3733.8661900293891</v>
      </c>
      <c r="U260" s="52">
        <f t="shared" ref="U260" si="290">ROUND(T260,0)</f>
        <v>3734</v>
      </c>
      <c r="V260" s="13"/>
      <c r="W260" s="13"/>
      <c r="X260" s="13"/>
      <c r="Y260" s="10"/>
      <c r="Z260" s="54">
        <v>2499</v>
      </c>
      <c r="AA260" s="55">
        <v>1260.21</v>
      </c>
      <c r="AB260" s="56">
        <f t="shared" ref="AB260:AB305" si="291">+ROUND(AVERAGE(P260,Q260,R260),0)</f>
        <v>4168</v>
      </c>
      <c r="AC260" s="57">
        <f t="shared" ref="AC260:AC305" si="292">+ROUND(MEDIAN(P260,Q260,R260),0)</f>
        <v>3927</v>
      </c>
      <c r="AD260" s="58">
        <f t="shared" ref="AD260:AD305" si="293">+ROUND(GEOMEAN(P260,Q260,R260),0)</f>
        <v>3944</v>
      </c>
      <c r="AE260" s="59">
        <f t="shared" ref="AE260:AE305" si="294">HARMEAN(P260,Q260,R260)</f>
        <v>3733.8661900293891</v>
      </c>
      <c r="AF260" s="60">
        <f t="shared" ref="AF260:AF305" si="295">+ROUND(MIN(P260,Q260,R260),0)</f>
        <v>2626</v>
      </c>
      <c r="AG260" s="61">
        <f t="shared" ref="AG260:AG305" si="296">+ROUND(_xlfn.STDEV.S(P260,Q260,R260),2)</f>
        <v>1674.81</v>
      </c>
      <c r="AH260" s="62">
        <f t="shared" ref="AH260:AH308" si="297">+ROUND(AG260/AB260,2)</f>
        <v>0.4</v>
      </c>
      <c r="AI260" s="63" t="str">
        <f t="shared" ref="AI260:AI308" si="298">IF(AND(AH260&lt;=50%),"MEDIA ARMONICA","PROMEDIO  ")</f>
        <v>MEDIA ARMONICA</v>
      </c>
    </row>
    <row r="261" spans="2:36" ht="18" customHeight="1">
      <c r="B261" s="365"/>
      <c r="C261" s="368"/>
      <c r="D261" s="362"/>
      <c r="E261" s="39">
        <v>185</v>
      </c>
      <c r="F261" s="43" t="s">
        <v>458</v>
      </c>
      <c r="G261" s="10"/>
      <c r="H261" s="10"/>
      <c r="I261" s="10"/>
      <c r="J261" s="44">
        <v>186</v>
      </c>
      <c r="K261" s="45" t="s">
        <v>459</v>
      </c>
      <c r="L261" s="46" t="s">
        <v>458</v>
      </c>
      <c r="M261" s="47">
        <v>5355</v>
      </c>
      <c r="N261" s="48">
        <v>5000</v>
      </c>
      <c r="O261" s="49">
        <f t="shared" si="285"/>
        <v>950</v>
      </c>
      <c r="P261" s="92">
        <f t="shared" si="286"/>
        <v>5950</v>
      </c>
      <c r="Q261" s="47">
        <v>4908.75</v>
      </c>
      <c r="R261" s="47">
        <f t="shared" si="287"/>
        <v>8254.5540000000001</v>
      </c>
      <c r="S261" s="52">
        <f t="shared" si="288"/>
        <v>6371</v>
      </c>
      <c r="T261" s="53">
        <f t="shared" si="289"/>
        <v>6086.0528100822821</v>
      </c>
      <c r="U261" s="52">
        <f>ROUND(T261,0)</f>
        <v>6086</v>
      </c>
      <c r="V261" s="13"/>
      <c r="W261" s="13"/>
      <c r="X261" s="13"/>
      <c r="Y261" s="10"/>
      <c r="Z261" s="54">
        <v>7854</v>
      </c>
      <c r="AA261" s="55">
        <v>3980.55</v>
      </c>
      <c r="AB261" s="56">
        <f t="shared" si="291"/>
        <v>6371</v>
      </c>
      <c r="AC261" s="57">
        <f t="shared" si="292"/>
        <v>5950</v>
      </c>
      <c r="AD261" s="58">
        <f t="shared" si="293"/>
        <v>6224</v>
      </c>
      <c r="AE261" s="59">
        <f t="shared" si="294"/>
        <v>6086.0528100822821</v>
      </c>
      <c r="AF261" s="60">
        <f t="shared" si="295"/>
        <v>4909</v>
      </c>
      <c r="AG261" s="61">
        <f t="shared" si="296"/>
        <v>1712.19</v>
      </c>
      <c r="AH261" s="62">
        <f t="shared" si="297"/>
        <v>0.27</v>
      </c>
      <c r="AI261" s="63" t="str">
        <f t="shared" si="298"/>
        <v>MEDIA ARMONICA</v>
      </c>
      <c r="AJ261" s="72"/>
    </row>
    <row r="262" spans="2:36" ht="18" customHeight="1">
      <c r="B262" s="365"/>
      <c r="C262" s="368"/>
      <c r="D262" s="362"/>
      <c r="E262" s="39">
        <v>186</v>
      </c>
      <c r="F262" s="43" t="s">
        <v>460</v>
      </c>
      <c r="G262" s="10"/>
      <c r="H262" s="10"/>
      <c r="I262" s="10"/>
      <c r="J262" s="44">
        <v>187</v>
      </c>
      <c r="K262" s="45" t="s">
        <v>461</v>
      </c>
      <c r="L262" s="46" t="s">
        <v>460</v>
      </c>
      <c r="M262" s="73">
        <v>214200</v>
      </c>
      <c r="N262" s="48">
        <v>160000</v>
      </c>
      <c r="O262" s="49">
        <f t="shared" si="285"/>
        <v>30400</v>
      </c>
      <c r="P262" s="92">
        <f t="shared" si="286"/>
        <v>190400</v>
      </c>
      <c r="Q262" s="123">
        <v>29452.5</v>
      </c>
      <c r="R262" s="47">
        <f t="shared" si="287"/>
        <v>193231.60500000001</v>
      </c>
      <c r="S262" s="53">
        <f t="shared" si="288"/>
        <v>137695</v>
      </c>
      <c r="T262" s="52">
        <f t="shared" si="289"/>
        <v>67597.69296396678</v>
      </c>
      <c r="U262" s="52">
        <f>ROUND(S262,0)</f>
        <v>137695</v>
      </c>
      <c r="V262" s="13"/>
      <c r="W262" s="76">
        <v>183855</v>
      </c>
      <c r="X262" s="76">
        <v>92896.16</v>
      </c>
      <c r="Y262" s="10"/>
      <c r="Z262" s="54">
        <v>183855</v>
      </c>
      <c r="AA262" s="55">
        <v>92896.16</v>
      </c>
      <c r="AB262" s="56">
        <f t="shared" si="291"/>
        <v>137695</v>
      </c>
      <c r="AC262" s="57">
        <f t="shared" si="292"/>
        <v>190400</v>
      </c>
      <c r="AD262" s="58">
        <f t="shared" si="293"/>
        <v>102712</v>
      </c>
      <c r="AE262" s="59">
        <f t="shared" si="294"/>
        <v>67597.69296396678</v>
      </c>
      <c r="AF262" s="60">
        <f t="shared" si="295"/>
        <v>29453</v>
      </c>
      <c r="AG262" s="61">
        <f t="shared" si="296"/>
        <v>93751.19</v>
      </c>
      <c r="AH262" s="62">
        <f t="shared" si="297"/>
        <v>0.68</v>
      </c>
      <c r="AI262" s="63" t="str">
        <f t="shared" si="298"/>
        <v xml:space="preserve">PROMEDIO  </v>
      </c>
      <c r="AJ262" s="72"/>
    </row>
    <row r="263" spans="2:36" ht="18" customHeight="1">
      <c r="B263" s="365"/>
      <c r="C263" s="368"/>
      <c r="D263" s="362"/>
      <c r="E263" s="39">
        <v>187</v>
      </c>
      <c r="F263" s="43" t="s">
        <v>462</v>
      </c>
      <c r="G263" s="10"/>
      <c r="H263" s="10"/>
      <c r="I263" s="10"/>
      <c r="J263" s="44">
        <v>188</v>
      </c>
      <c r="K263" s="45" t="s">
        <v>463</v>
      </c>
      <c r="L263" s="46" t="s">
        <v>462</v>
      </c>
      <c r="M263" s="73">
        <v>214200</v>
      </c>
      <c r="N263" s="48">
        <v>160000</v>
      </c>
      <c r="O263" s="49">
        <f t="shared" si="285"/>
        <v>30400</v>
      </c>
      <c r="P263" s="92">
        <f t="shared" si="286"/>
        <v>190400</v>
      </c>
      <c r="Q263" s="123">
        <v>29452.5</v>
      </c>
      <c r="R263" s="47">
        <f t="shared" si="287"/>
        <v>196046.18299999999</v>
      </c>
      <c r="S263" s="53">
        <f t="shared" si="288"/>
        <v>138633</v>
      </c>
      <c r="T263" s="52">
        <f t="shared" si="289"/>
        <v>67711.049587592337</v>
      </c>
      <c r="U263" s="52">
        <f>ROUND(S263,0)</f>
        <v>138633</v>
      </c>
      <c r="V263" s="13" t="s">
        <v>146</v>
      </c>
      <c r="W263" s="76">
        <v>186533</v>
      </c>
      <c r="X263" s="76">
        <v>94252.76</v>
      </c>
      <c r="Y263" s="10"/>
      <c r="Z263" s="54">
        <v>186533</v>
      </c>
      <c r="AA263" s="55">
        <v>94252.76</v>
      </c>
      <c r="AB263" s="56">
        <f t="shared" si="291"/>
        <v>138633</v>
      </c>
      <c r="AC263" s="57">
        <f t="shared" si="292"/>
        <v>190400</v>
      </c>
      <c r="AD263" s="58">
        <f t="shared" si="293"/>
        <v>103209</v>
      </c>
      <c r="AE263" s="59">
        <f t="shared" si="294"/>
        <v>67711.049587592337</v>
      </c>
      <c r="AF263" s="60">
        <f t="shared" si="295"/>
        <v>29453</v>
      </c>
      <c r="AG263" s="61">
        <f t="shared" si="296"/>
        <v>94595.13</v>
      </c>
      <c r="AH263" s="62">
        <f t="shared" si="297"/>
        <v>0.68</v>
      </c>
      <c r="AI263" s="63" t="str">
        <f t="shared" si="298"/>
        <v xml:space="preserve">PROMEDIO  </v>
      </c>
      <c r="AJ263" s="72"/>
    </row>
    <row r="264" spans="2:36" ht="18" customHeight="1">
      <c r="B264" s="365"/>
      <c r="C264" s="368"/>
      <c r="D264" s="362"/>
      <c r="E264" s="39">
        <v>188</v>
      </c>
      <c r="F264" s="43" t="s">
        <v>464</v>
      </c>
      <c r="G264" s="10"/>
      <c r="H264" s="10"/>
      <c r="I264" s="10"/>
      <c r="J264" s="44">
        <v>189</v>
      </c>
      <c r="K264" s="45" t="s">
        <v>465</v>
      </c>
      <c r="L264" s="46" t="s">
        <v>464</v>
      </c>
      <c r="M264" s="73">
        <v>3391500</v>
      </c>
      <c r="N264" s="48">
        <v>185000</v>
      </c>
      <c r="O264" s="49">
        <f t="shared" si="285"/>
        <v>35150</v>
      </c>
      <c r="P264" s="92">
        <f t="shared" si="286"/>
        <v>220150</v>
      </c>
      <c r="Q264" s="123">
        <v>549780</v>
      </c>
      <c r="R264" s="47">
        <f t="shared" si="287"/>
        <v>189479.535</v>
      </c>
      <c r="S264" s="53">
        <f t="shared" si="288"/>
        <v>319803</v>
      </c>
      <c r="T264" s="52">
        <f t="shared" si="289"/>
        <v>257756.72300801423</v>
      </c>
      <c r="U264" s="52">
        <f t="shared" ref="U264" si="299">ROUND(S264,0)</f>
        <v>319803</v>
      </c>
      <c r="V264" s="13" t="s">
        <v>146</v>
      </c>
      <c r="W264" s="76">
        <v>180285</v>
      </c>
      <c r="X264" s="76">
        <v>91839.44</v>
      </c>
      <c r="Y264" s="10"/>
      <c r="Z264" s="54">
        <v>180285</v>
      </c>
      <c r="AA264" s="55">
        <v>91839.44</v>
      </c>
      <c r="AB264" s="56">
        <f t="shared" si="291"/>
        <v>319803</v>
      </c>
      <c r="AC264" s="57">
        <f t="shared" si="292"/>
        <v>220150</v>
      </c>
      <c r="AD264" s="58">
        <f t="shared" si="293"/>
        <v>284112</v>
      </c>
      <c r="AE264" s="59">
        <f t="shared" si="294"/>
        <v>257756.72300801423</v>
      </c>
      <c r="AF264" s="60">
        <f t="shared" si="295"/>
        <v>189480</v>
      </c>
      <c r="AG264" s="61">
        <f t="shared" si="296"/>
        <v>199755.28</v>
      </c>
      <c r="AH264" s="62">
        <f t="shared" si="297"/>
        <v>0.62</v>
      </c>
      <c r="AI264" s="63" t="str">
        <f t="shared" si="298"/>
        <v xml:space="preserve">PROMEDIO  </v>
      </c>
      <c r="AJ264" s="72"/>
    </row>
    <row r="265" spans="2:36" ht="18" customHeight="1">
      <c r="B265" s="365"/>
      <c r="C265" s="368"/>
      <c r="D265" s="362"/>
      <c r="E265" s="39">
        <v>189</v>
      </c>
      <c r="F265" s="43" t="s">
        <v>466</v>
      </c>
      <c r="G265" s="10"/>
      <c r="H265" s="10"/>
      <c r="I265" s="10"/>
      <c r="J265" s="44">
        <v>190</v>
      </c>
      <c r="K265" s="45" t="s">
        <v>467</v>
      </c>
      <c r="L265" s="46" t="s">
        <v>466</v>
      </c>
      <c r="M265" s="73">
        <v>1429785</v>
      </c>
      <c r="N265" s="48">
        <v>1225000</v>
      </c>
      <c r="O265" s="49">
        <f t="shared" si="285"/>
        <v>232750</v>
      </c>
      <c r="P265" s="92">
        <f t="shared" si="286"/>
        <v>1457750</v>
      </c>
      <c r="Q265" s="123">
        <v>746130</v>
      </c>
      <c r="R265" s="47">
        <f t="shared" si="287"/>
        <v>1428788.2560000001</v>
      </c>
      <c r="S265" s="52">
        <f t="shared" si="288"/>
        <v>1210889</v>
      </c>
      <c r="T265" s="53">
        <f t="shared" si="289"/>
        <v>1100460.4997455997</v>
      </c>
      <c r="U265" s="52">
        <f t="shared" ref="U265:U290" si="300">ROUND(T265,0)</f>
        <v>1100460</v>
      </c>
      <c r="V265" s="13"/>
      <c r="W265" s="76"/>
      <c r="X265" s="76"/>
      <c r="Y265" s="10"/>
      <c r="Z265" s="54">
        <v>1359456</v>
      </c>
      <c r="AA265" s="55">
        <v>689020.71</v>
      </c>
      <c r="AB265" s="56">
        <f t="shared" si="291"/>
        <v>1210889</v>
      </c>
      <c r="AC265" s="57">
        <f t="shared" si="292"/>
        <v>1428788</v>
      </c>
      <c r="AD265" s="58">
        <f t="shared" si="293"/>
        <v>1158302</v>
      </c>
      <c r="AE265" s="59">
        <f t="shared" si="294"/>
        <v>1100460.4997455997</v>
      </c>
      <c r="AF265" s="60">
        <f t="shared" si="295"/>
        <v>746130</v>
      </c>
      <c r="AG265" s="61">
        <f t="shared" si="296"/>
        <v>402753.87</v>
      </c>
      <c r="AH265" s="62">
        <f t="shared" si="297"/>
        <v>0.33</v>
      </c>
      <c r="AI265" s="63" t="str">
        <f t="shared" si="298"/>
        <v>MEDIA ARMONICA</v>
      </c>
      <c r="AJ265" s="72"/>
    </row>
    <row r="266" spans="2:36" ht="18" customHeight="1">
      <c r="B266" s="365"/>
      <c r="C266" s="368"/>
      <c r="D266" s="362"/>
      <c r="E266" s="39">
        <v>190</v>
      </c>
      <c r="F266" s="43" t="s">
        <v>468</v>
      </c>
      <c r="G266" s="10"/>
      <c r="H266" s="10"/>
      <c r="I266" s="10"/>
      <c r="J266" s="44">
        <v>191</v>
      </c>
      <c r="K266" s="45" t="s">
        <v>469</v>
      </c>
      <c r="L266" s="46" t="s">
        <v>468</v>
      </c>
      <c r="M266" s="73">
        <v>3391500</v>
      </c>
      <c r="N266" s="48">
        <v>950000</v>
      </c>
      <c r="O266" s="49">
        <f t="shared" si="285"/>
        <v>180500</v>
      </c>
      <c r="P266" s="92">
        <f t="shared" si="286"/>
        <v>1130500</v>
      </c>
      <c r="Q266" s="123">
        <v>510510</v>
      </c>
      <c r="R266" s="47">
        <f t="shared" si="287"/>
        <v>1223800.165</v>
      </c>
      <c r="S266" s="52">
        <f t="shared" si="288"/>
        <v>954937</v>
      </c>
      <c r="T266" s="53">
        <f t="shared" si="289"/>
        <v>819556.42777057225</v>
      </c>
      <c r="U266" s="52">
        <f t="shared" si="300"/>
        <v>819556</v>
      </c>
      <c r="V266" s="13" t="s">
        <v>241</v>
      </c>
      <c r="W266" s="76">
        <v>1359456</v>
      </c>
      <c r="X266" s="76">
        <v>689020.71</v>
      </c>
      <c r="Y266" s="10"/>
      <c r="Z266" s="54">
        <v>1164415</v>
      </c>
      <c r="AA266" s="55">
        <v>583334.43000000005</v>
      </c>
      <c r="AB266" s="56">
        <f t="shared" si="291"/>
        <v>954937</v>
      </c>
      <c r="AC266" s="57">
        <f t="shared" si="292"/>
        <v>1130500</v>
      </c>
      <c r="AD266" s="58">
        <f t="shared" si="293"/>
        <v>890557</v>
      </c>
      <c r="AE266" s="59">
        <f t="shared" si="294"/>
        <v>819556.42777057225</v>
      </c>
      <c r="AF266" s="60">
        <f t="shared" si="295"/>
        <v>510510</v>
      </c>
      <c r="AG266" s="61">
        <f t="shared" si="296"/>
        <v>387701.64</v>
      </c>
      <c r="AH266" s="62">
        <f t="shared" si="297"/>
        <v>0.41</v>
      </c>
      <c r="AI266" s="63" t="str">
        <f t="shared" si="298"/>
        <v>MEDIA ARMONICA</v>
      </c>
      <c r="AJ266" s="72"/>
    </row>
    <row r="267" spans="2:36" ht="18" customHeight="1">
      <c r="B267" s="365"/>
      <c r="C267" s="368"/>
      <c r="D267" s="362"/>
      <c r="E267" s="39">
        <v>191</v>
      </c>
      <c r="F267" s="43" t="s">
        <v>470</v>
      </c>
      <c r="G267" s="10"/>
      <c r="H267" s="10"/>
      <c r="I267" s="10"/>
      <c r="J267" s="44">
        <v>192</v>
      </c>
      <c r="K267" s="45" t="s">
        <v>471</v>
      </c>
      <c r="L267" s="46" t="s">
        <v>470</v>
      </c>
      <c r="M267" s="73">
        <v>3391500</v>
      </c>
      <c r="N267" s="48">
        <v>950000</v>
      </c>
      <c r="O267" s="49">
        <f t="shared" si="285"/>
        <v>180500</v>
      </c>
      <c r="P267" s="92">
        <f t="shared" si="286"/>
        <v>1130500</v>
      </c>
      <c r="Q267" s="123">
        <v>530145</v>
      </c>
      <c r="R267" s="47">
        <f t="shared" si="287"/>
        <v>1235681.72</v>
      </c>
      <c r="S267" s="52">
        <f t="shared" si="288"/>
        <v>965442</v>
      </c>
      <c r="T267" s="53">
        <f t="shared" si="289"/>
        <v>837962.93180606107</v>
      </c>
      <c r="U267" s="52">
        <f t="shared" si="300"/>
        <v>837963</v>
      </c>
      <c r="V267" s="13" t="s">
        <v>241</v>
      </c>
      <c r="W267" s="76">
        <v>1175720</v>
      </c>
      <c r="X267" s="76">
        <v>591153.92000000004</v>
      </c>
      <c r="Y267" s="10"/>
      <c r="Z267" s="54">
        <v>1175720</v>
      </c>
      <c r="AA267" s="55">
        <v>591153.92000000004</v>
      </c>
      <c r="AB267" s="56">
        <f t="shared" si="291"/>
        <v>965442</v>
      </c>
      <c r="AC267" s="57">
        <f t="shared" si="292"/>
        <v>1130500</v>
      </c>
      <c r="AD267" s="58">
        <f t="shared" si="293"/>
        <v>904740</v>
      </c>
      <c r="AE267" s="59">
        <f t="shared" si="294"/>
        <v>837962.93180606107</v>
      </c>
      <c r="AF267" s="60">
        <f t="shared" si="295"/>
        <v>530145</v>
      </c>
      <c r="AG267" s="61">
        <f t="shared" si="296"/>
        <v>380629.17</v>
      </c>
      <c r="AH267" s="62">
        <f t="shared" si="297"/>
        <v>0.39</v>
      </c>
      <c r="AI267" s="63" t="str">
        <f t="shared" si="298"/>
        <v>MEDIA ARMONICA</v>
      </c>
      <c r="AJ267" s="72"/>
    </row>
    <row r="268" spans="2:36" ht="18" customHeight="1">
      <c r="B268" s="365"/>
      <c r="C268" s="368"/>
      <c r="D268" s="362"/>
      <c r="E268" s="39">
        <v>192</v>
      </c>
      <c r="F268" s="43" t="s">
        <v>472</v>
      </c>
      <c r="G268" s="10"/>
      <c r="H268" s="10"/>
      <c r="I268" s="10"/>
      <c r="J268" s="44">
        <v>193</v>
      </c>
      <c r="K268" s="45" t="s">
        <v>473</v>
      </c>
      <c r="L268" s="46" t="s">
        <v>472</v>
      </c>
      <c r="M268" s="123">
        <v>142800</v>
      </c>
      <c r="N268" s="48">
        <v>65000</v>
      </c>
      <c r="O268" s="49">
        <f t="shared" si="285"/>
        <v>12350</v>
      </c>
      <c r="P268" s="92">
        <f t="shared" si="286"/>
        <v>77350</v>
      </c>
      <c r="Q268" s="123">
        <v>49087.5</v>
      </c>
      <c r="R268" s="47">
        <f t="shared" si="287"/>
        <v>84984.910999999993</v>
      </c>
      <c r="S268" s="52">
        <f t="shared" si="288"/>
        <v>70474</v>
      </c>
      <c r="T268" s="53">
        <f t="shared" si="289"/>
        <v>66567.809038168969</v>
      </c>
      <c r="U268" s="52">
        <f t="shared" si="300"/>
        <v>66568</v>
      </c>
      <c r="V268" s="13"/>
      <c r="W268" s="13"/>
      <c r="X268" s="13"/>
      <c r="Y268" s="10"/>
      <c r="Z268" s="54">
        <v>80861</v>
      </c>
      <c r="AA268" s="55">
        <v>40781.300000000003</v>
      </c>
      <c r="AB268" s="56">
        <f t="shared" si="291"/>
        <v>70474</v>
      </c>
      <c r="AC268" s="57">
        <f t="shared" si="292"/>
        <v>77350</v>
      </c>
      <c r="AD268" s="58">
        <f t="shared" si="293"/>
        <v>68590</v>
      </c>
      <c r="AE268" s="59">
        <f t="shared" si="294"/>
        <v>66567.809038168969</v>
      </c>
      <c r="AF268" s="60">
        <f t="shared" si="295"/>
        <v>49088</v>
      </c>
      <c r="AG268" s="61">
        <f t="shared" si="296"/>
        <v>18910.689999999999</v>
      </c>
      <c r="AH268" s="62">
        <f t="shared" si="297"/>
        <v>0.27</v>
      </c>
      <c r="AI268" s="63" t="str">
        <f t="shared" si="298"/>
        <v>MEDIA ARMONICA</v>
      </c>
      <c r="AJ268" s="72"/>
    </row>
    <row r="269" spans="2:36" ht="18" customHeight="1">
      <c r="B269" s="365"/>
      <c r="C269" s="368"/>
      <c r="D269" s="362"/>
      <c r="E269" s="39">
        <v>193</v>
      </c>
      <c r="F269" s="43" t="s">
        <v>474</v>
      </c>
      <c r="G269" s="10"/>
      <c r="H269" s="10"/>
      <c r="I269" s="10"/>
      <c r="J269" s="44">
        <v>194</v>
      </c>
      <c r="K269" s="45" t="s">
        <v>475</v>
      </c>
      <c r="L269" s="46" t="s">
        <v>474</v>
      </c>
      <c r="M269" s="123">
        <v>142800</v>
      </c>
      <c r="N269" s="48">
        <v>65000</v>
      </c>
      <c r="O269" s="49">
        <f t="shared" si="285"/>
        <v>12350</v>
      </c>
      <c r="P269" s="92">
        <f t="shared" si="286"/>
        <v>77350</v>
      </c>
      <c r="Q269" s="123">
        <v>157080</v>
      </c>
      <c r="R269" s="47">
        <f t="shared" si="287"/>
        <v>82108.323999999993</v>
      </c>
      <c r="S269" s="52">
        <f t="shared" si="288"/>
        <v>105513</v>
      </c>
      <c r="T269" s="53">
        <f t="shared" si="289"/>
        <v>95318.392024918328</v>
      </c>
      <c r="U269" s="52">
        <f t="shared" si="300"/>
        <v>95318</v>
      </c>
      <c r="V269" s="13"/>
      <c r="W269" s="13"/>
      <c r="X269" s="13"/>
      <c r="Y269" s="10"/>
      <c r="Z269" s="54">
        <v>78124</v>
      </c>
      <c r="AA269" s="55">
        <v>39509.19</v>
      </c>
      <c r="AB269" s="56">
        <f t="shared" si="291"/>
        <v>105513</v>
      </c>
      <c r="AC269" s="57">
        <f t="shared" si="292"/>
        <v>82108</v>
      </c>
      <c r="AD269" s="58">
        <f t="shared" si="293"/>
        <v>99921</v>
      </c>
      <c r="AE269" s="59">
        <f t="shared" si="294"/>
        <v>95318.392024918328</v>
      </c>
      <c r="AF269" s="60">
        <f t="shared" si="295"/>
        <v>77350</v>
      </c>
      <c r="AG269" s="61">
        <f t="shared" si="296"/>
        <v>44721.86</v>
      </c>
      <c r="AH269" s="62">
        <f t="shared" si="297"/>
        <v>0.42</v>
      </c>
      <c r="AI269" s="63" t="str">
        <f t="shared" si="298"/>
        <v>MEDIA ARMONICA</v>
      </c>
      <c r="AJ269" s="72"/>
    </row>
    <row r="270" spans="2:36" ht="18" customHeight="1">
      <c r="B270" s="365"/>
      <c r="C270" s="368"/>
      <c r="D270" s="362"/>
      <c r="E270" s="39">
        <v>194</v>
      </c>
      <c r="F270" s="43" t="s">
        <v>476</v>
      </c>
      <c r="G270" s="10"/>
      <c r="H270" s="10"/>
      <c r="I270" s="10"/>
      <c r="J270" s="44">
        <v>195</v>
      </c>
      <c r="K270" s="45" t="s">
        <v>477</v>
      </c>
      <c r="L270" s="46" t="s">
        <v>476</v>
      </c>
      <c r="M270" s="123">
        <v>77350</v>
      </c>
      <c r="N270" s="48">
        <v>65000</v>
      </c>
      <c r="O270" s="49">
        <f t="shared" si="285"/>
        <v>12350</v>
      </c>
      <c r="P270" s="92">
        <f t="shared" si="286"/>
        <v>77350</v>
      </c>
      <c r="Q270" s="123">
        <v>53014.5</v>
      </c>
      <c r="R270" s="47">
        <f t="shared" si="287"/>
        <v>82920.747000000003</v>
      </c>
      <c r="S270" s="52">
        <f t="shared" si="288"/>
        <v>71095</v>
      </c>
      <c r="T270" s="53">
        <f t="shared" si="289"/>
        <v>68413.927619364607</v>
      </c>
      <c r="U270" s="52">
        <f t="shared" si="300"/>
        <v>68414</v>
      </c>
      <c r="V270" s="13"/>
      <c r="W270" s="13"/>
      <c r="X270" s="13"/>
      <c r="Y270" s="10"/>
      <c r="Z270" s="54">
        <v>78897</v>
      </c>
      <c r="AA270" s="55">
        <v>40324.339999999997</v>
      </c>
      <c r="AB270" s="56">
        <f t="shared" si="291"/>
        <v>71095</v>
      </c>
      <c r="AC270" s="57">
        <f t="shared" si="292"/>
        <v>77350</v>
      </c>
      <c r="AD270" s="58">
        <f t="shared" si="293"/>
        <v>69797</v>
      </c>
      <c r="AE270" s="59">
        <f t="shared" si="294"/>
        <v>68413.927619364607</v>
      </c>
      <c r="AF270" s="60">
        <f t="shared" si="295"/>
        <v>53015</v>
      </c>
      <c r="AG270" s="61">
        <f t="shared" si="296"/>
        <v>15904.05</v>
      </c>
      <c r="AH270" s="62">
        <f t="shared" si="297"/>
        <v>0.22</v>
      </c>
      <c r="AI270" s="63" t="str">
        <f t="shared" si="298"/>
        <v>MEDIA ARMONICA</v>
      </c>
      <c r="AJ270" s="72"/>
    </row>
    <row r="271" spans="2:36" ht="18" customHeight="1">
      <c r="B271" s="365"/>
      <c r="C271" s="368"/>
      <c r="D271" s="362"/>
      <c r="E271" s="39">
        <v>195</v>
      </c>
      <c r="F271" s="43" t="s">
        <v>478</v>
      </c>
      <c r="G271" s="10"/>
      <c r="H271" s="10"/>
      <c r="I271" s="10"/>
      <c r="J271" s="44">
        <v>196</v>
      </c>
      <c r="K271" s="45" t="s">
        <v>479</v>
      </c>
      <c r="L271" s="46" t="s">
        <v>478</v>
      </c>
      <c r="M271" s="123">
        <v>17850</v>
      </c>
      <c r="N271" s="48">
        <v>9900</v>
      </c>
      <c r="O271" s="49">
        <f t="shared" si="285"/>
        <v>1881</v>
      </c>
      <c r="P271" s="92">
        <f t="shared" si="286"/>
        <v>11781</v>
      </c>
      <c r="Q271" s="123">
        <v>9282</v>
      </c>
      <c r="R271" s="47">
        <f t="shared" si="287"/>
        <v>9693.3729999999996</v>
      </c>
      <c r="S271" s="52">
        <f t="shared" si="288"/>
        <v>10252</v>
      </c>
      <c r="T271" s="53">
        <f t="shared" si="289"/>
        <v>10142.63575481579</v>
      </c>
      <c r="U271" s="52">
        <f t="shared" si="300"/>
        <v>10143</v>
      </c>
      <c r="V271" s="13"/>
      <c r="W271" s="13"/>
      <c r="X271" s="13"/>
      <c r="Y271" s="10"/>
      <c r="Z271" s="54">
        <v>9223</v>
      </c>
      <c r="AA271" s="55">
        <v>4677.8900000000003</v>
      </c>
      <c r="AB271" s="56">
        <f t="shared" si="291"/>
        <v>10252</v>
      </c>
      <c r="AC271" s="57">
        <f t="shared" si="292"/>
        <v>9693</v>
      </c>
      <c r="AD271" s="58">
        <f t="shared" si="293"/>
        <v>10196</v>
      </c>
      <c r="AE271" s="59">
        <f t="shared" si="294"/>
        <v>10142.63575481579</v>
      </c>
      <c r="AF271" s="60">
        <f t="shared" si="295"/>
        <v>9282</v>
      </c>
      <c r="AG271" s="61">
        <f t="shared" si="296"/>
        <v>1339.93</v>
      </c>
      <c r="AH271" s="62">
        <f t="shared" si="297"/>
        <v>0.13</v>
      </c>
      <c r="AI271" s="63" t="str">
        <f t="shared" si="298"/>
        <v>MEDIA ARMONICA</v>
      </c>
      <c r="AJ271" s="72"/>
    </row>
    <row r="272" spans="2:36" ht="18" customHeight="1">
      <c r="B272" s="365"/>
      <c r="C272" s="368"/>
      <c r="D272" s="362"/>
      <c r="E272" s="39">
        <v>196</v>
      </c>
      <c r="F272" s="43" t="s">
        <v>480</v>
      </c>
      <c r="G272" s="10"/>
      <c r="H272" s="10"/>
      <c r="I272" s="10"/>
      <c r="J272" s="44">
        <v>197</v>
      </c>
      <c r="K272" s="45" t="s">
        <v>481</v>
      </c>
      <c r="L272" s="46" t="s">
        <v>480</v>
      </c>
      <c r="M272" s="123">
        <v>293930</v>
      </c>
      <c r="N272" s="48">
        <v>330000</v>
      </c>
      <c r="O272" s="49">
        <f t="shared" si="285"/>
        <v>62700</v>
      </c>
      <c r="P272" s="92">
        <f t="shared" si="286"/>
        <v>392700</v>
      </c>
      <c r="Q272" s="123">
        <v>185640</v>
      </c>
      <c r="R272" s="47">
        <f t="shared" si="287"/>
        <v>222435.742</v>
      </c>
      <c r="S272" s="52">
        <f t="shared" si="288"/>
        <v>266925</v>
      </c>
      <c r="T272" s="53">
        <f t="shared" si="289"/>
        <v>241372.47085811925</v>
      </c>
      <c r="U272" s="52">
        <f>ROUND(T272,0)</f>
        <v>241372</v>
      </c>
      <c r="V272" s="13"/>
      <c r="W272" s="13"/>
      <c r="X272" s="13"/>
      <c r="Y272" s="10"/>
      <c r="Z272" s="54">
        <v>211642</v>
      </c>
      <c r="AA272" s="55">
        <v>106771.56</v>
      </c>
      <c r="AB272" s="56">
        <f t="shared" si="291"/>
        <v>266925</v>
      </c>
      <c r="AC272" s="57">
        <f t="shared" si="292"/>
        <v>222436</v>
      </c>
      <c r="AD272" s="58">
        <f t="shared" si="293"/>
        <v>253112</v>
      </c>
      <c r="AE272" s="59">
        <f t="shared" si="294"/>
        <v>241372.47085811925</v>
      </c>
      <c r="AF272" s="60">
        <f t="shared" si="295"/>
        <v>185640</v>
      </c>
      <c r="AG272" s="61">
        <f t="shared" si="296"/>
        <v>110466.95</v>
      </c>
      <c r="AH272" s="62">
        <f t="shared" si="297"/>
        <v>0.41</v>
      </c>
      <c r="AI272" s="63" t="str">
        <f t="shared" si="298"/>
        <v>MEDIA ARMONICA</v>
      </c>
      <c r="AJ272" s="72"/>
    </row>
    <row r="273" spans="2:36" ht="18" customHeight="1">
      <c r="B273" s="365"/>
      <c r="C273" s="368"/>
      <c r="D273" s="362"/>
      <c r="E273" s="39">
        <v>197</v>
      </c>
      <c r="F273" s="97" t="s">
        <v>482</v>
      </c>
      <c r="G273" s="10"/>
      <c r="H273" s="10"/>
      <c r="I273" s="10"/>
      <c r="J273" s="44">
        <v>198</v>
      </c>
      <c r="K273" s="45" t="s">
        <v>483</v>
      </c>
      <c r="L273" s="46" t="s">
        <v>482</v>
      </c>
      <c r="M273" s="47">
        <v>595</v>
      </c>
      <c r="N273" s="48">
        <v>500</v>
      </c>
      <c r="O273" s="49">
        <f t="shared" si="285"/>
        <v>95</v>
      </c>
      <c r="P273" s="92">
        <f t="shared" si="286"/>
        <v>595</v>
      </c>
      <c r="Q273" s="99">
        <v>1767.15</v>
      </c>
      <c r="R273" s="47">
        <f t="shared" si="287"/>
        <v>438.267</v>
      </c>
      <c r="S273" s="52">
        <f t="shared" si="288"/>
        <v>517</v>
      </c>
      <c r="T273" s="53">
        <f t="shared" si="289"/>
        <v>504.74633371626118</v>
      </c>
      <c r="U273" s="52">
        <f t="shared" si="300"/>
        <v>505</v>
      </c>
      <c r="V273" s="65" t="s">
        <v>303</v>
      </c>
      <c r="W273" s="76">
        <v>417</v>
      </c>
      <c r="X273" s="76">
        <v>210.63</v>
      </c>
      <c r="Y273" s="10"/>
      <c r="Z273" s="54">
        <v>417</v>
      </c>
      <c r="AA273" s="55">
        <v>210.63</v>
      </c>
      <c r="AB273" s="56">
        <f>+ROUND(AVERAGE(P273,R273),0)</f>
        <v>517</v>
      </c>
      <c r="AC273" s="57">
        <f>+ROUND(MEDIAN(P273,R273),0)</f>
        <v>517</v>
      </c>
      <c r="AD273" s="58">
        <f>+ROUND(GEOMEAN(P273,R273),0)</f>
        <v>511</v>
      </c>
      <c r="AE273" s="59">
        <f>HARMEAN(P273,R273)</f>
        <v>504.74633371626118</v>
      </c>
      <c r="AF273" s="60">
        <f>+ROUND(MIN(P273,R273),0)</f>
        <v>438</v>
      </c>
      <c r="AG273" s="61">
        <f>+ROUND(_xlfn.STDEV.S(P273,R273),2)</f>
        <v>110.83</v>
      </c>
      <c r="AH273" s="62">
        <f>+ROUND(AG273/AB273,2)</f>
        <v>0.21</v>
      </c>
      <c r="AI273" s="63" t="str">
        <f t="shared" si="298"/>
        <v>MEDIA ARMONICA</v>
      </c>
      <c r="AJ273" s="141" t="s">
        <v>303</v>
      </c>
    </row>
    <row r="274" spans="2:36" ht="18" customHeight="1">
      <c r="B274" s="365"/>
      <c r="C274" s="368"/>
      <c r="D274" s="362"/>
      <c r="E274" s="39">
        <v>198</v>
      </c>
      <c r="F274" s="97" t="s">
        <v>484</v>
      </c>
      <c r="G274" s="10"/>
      <c r="H274" s="10"/>
      <c r="I274" s="10"/>
      <c r="J274" s="44">
        <v>199</v>
      </c>
      <c r="K274" s="45" t="s">
        <v>485</v>
      </c>
      <c r="L274" s="46" t="s">
        <v>484</v>
      </c>
      <c r="M274" s="47">
        <v>595</v>
      </c>
      <c r="N274" s="48">
        <v>500</v>
      </c>
      <c r="O274" s="49">
        <f t="shared" si="285"/>
        <v>95</v>
      </c>
      <c r="P274" s="92">
        <f t="shared" si="286"/>
        <v>595</v>
      </c>
      <c r="Q274" s="99">
        <v>1767.15</v>
      </c>
      <c r="R274" s="47">
        <f t="shared" si="287"/>
        <v>438.267</v>
      </c>
      <c r="S274" s="52">
        <f t="shared" si="288"/>
        <v>517</v>
      </c>
      <c r="T274" s="53">
        <f t="shared" si="289"/>
        <v>504.74633371626118</v>
      </c>
      <c r="U274" s="52">
        <f t="shared" si="300"/>
        <v>505</v>
      </c>
      <c r="V274" s="65" t="s">
        <v>303</v>
      </c>
      <c r="W274" s="76">
        <v>417</v>
      </c>
      <c r="X274" s="76">
        <v>213.01</v>
      </c>
      <c r="Y274" s="10"/>
      <c r="Z274" s="54">
        <v>417</v>
      </c>
      <c r="AA274" s="55">
        <v>213.01</v>
      </c>
      <c r="AB274" s="56">
        <f t="shared" ref="AB274:AB276" si="301">+ROUND(AVERAGE(P274,R274),0)</f>
        <v>517</v>
      </c>
      <c r="AC274" s="57">
        <f t="shared" ref="AC274:AC276" si="302">+ROUND(MEDIAN(P274,R274),0)</f>
        <v>517</v>
      </c>
      <c r="AD274" s="58">
        <f t="shared" ref="AD274:AD276" si="303">+ROUND(GEOMEAN(P274,R274),0)</f>
        <v>511</v>
      </c>
      <c r="AE274" s="59">
        <f t="shared" ref="AE274:AE276" si="304">HARMEAN(P274,R274)</f>
        <v>504.74633371626118</v>
      </c>
      <c r="AF274" s="60">
        <f t="shared" ref="AF274:AF276" si="305">+ROUND(MIN(P274,R274),0)</f>
        <v>438</v>
      </c>
      <c r="AG274" s="61">
        <f t="shared" ref="AG274:AG276" si="306">+ROUND(_xlfn.STDEV.S(P274,R274),2)</f>
        <v>110.83</v>
      </c>
      <c r="AH274" s="62">
        <f t="shared" ref="AH274:AH276" si="307">+ROUND(AG274/AB274,2)</f>
        <v>0.21</v>
      </c>
      <c r="AI274" s="63" t="str">
        <f t="shared" si="298"/>
        <v>MEDIA ARMONICA</v>
      </c>
      <c r="AJ274" s="141" t="s">
        <v>303</v>
      </c>
    </row>
    <row r="275" spans="2:36" ht="18" customHeight="1">
      <c r="B275" s="365"/>
      <c r="C275" s="368"/>
      <c r="D275" s="362"/>
      <c r="E275" s="39">
        <v>199</v>
      </c>
      <c r="F275" s="97" t="s">
        <v>486</v>
      </c>
      <c r="G275" s="10"/>
      <c r="H275" s="10"/>
      <c r="I275" s="10"/>
      <c r="J275" s="44">
        <v>200</v>
      </c>
      <c r="K275" s="45" t="s">
        <v>487</v>
      </c>
      <c r="L275" s="46" t="s">
        <v>486</v>
      </c>
      <c r="M275" s="47">
        <v>595</v>
      </c>
      <c r="N275" s="48">
        <v>500</v>
      </c>
      <c r="O275" s="49">
        <f t="shared" si="285"/>
        <v>95</v>
      </c>
      <c r="P275" s="92">
        <f t="shared" si="286"/>
        <v>595</v>
      </c>
      <c r="Q275" s="99">
        <v>1767.15</v>
      </c>
      <c r="R275" s="47">
        <f t="shared" si="287"/>
        <v>438.267</v>
      </c>
      <c r="S275" s="52">
        <f t="shared" si="288"/>
        <v>517</v>
      </c>
      <c r="T275" s="53">
        <f t="shared" si="289"/>
        <v>504.74633371626118</v>
      </c>
      <c r="U275" s="52">
        <f t="shared" si="300"/>
        <v>505</v>
      </c>
      <c r="V275" s="65" t="s">
        <v>303</v>
      </c>
      <c r="W275" s="76">
        <v>417</v>
      </c>
      <c r="X275" s="76">
        <v>209.44</v>
      </c>
      <c r="Y275" s="10"/>
      <c r="Z275" s="54">
        <v>417</v>
      </c>
      <c r="AA275" s="55">
        <v>209.44</v>
      </c>
      <c r="AB275" s="56">
        <f t="shared" si="301"/>
        <v>517</v>
      </c>
      <c r="AC275" s="57">
        <f t="shared" si="302"/>
        <v>517</v>
      </c>
      <c r="AD275" s="58">
        <f t="shared" si="303"/>
        <v>511</v>
      </c>
      <c r="AE275" s="59">
        <f t="shared" si="304"/>
        <v>504.74633371626118</v>
      </c>
      <c r="AF275" s="60">
        <f t="shared" si="305"/>
        <v>438</v>
      </c>
      <c r="AG275" s="61">
        <f t="shared" si="306"/>
        <v>110.83</v>
      </c>
      <c r="AH275" s="62">
        <f t="shared" si="307"/>
        <v>0.21</v>
      </c>
      <c r="AI275" s="63" t="str">
        <f t="shared" si="298"/>
        <v>MEDIA ARMONICA</v>
      </c>
      <c r="AJ275" s="141" t="s">
        <v>303</v>
      </c>
    </row>
    <row r="276" spans="2:36" ht="18" customHeight="1">
      <c r="B276" s="365"/>
      <c r="C276" s="368"/>
      <c r="D276" s="362"/>
      <c r="E276" s="39">
        <v>200</v>
      </c>
      <c r="F276" s="97" t="s">
        <v>488</v>
      </c>
      <c r="G276" s="10"/>
      <c r="H276" s="10"/>
      <c r="I276" s="10"/>
      <c r="J276" s="44">
        <v>201</v>
      </c>
      <c r="K276" s="45" t="s">
        <v>489</v>
      </c>
      <c r="L276" s="46" t="s">
        <v>488</v>
      </c>
      <c r="M276" s="47">
        <v>595</v>
      </c>
      <c r="N276" s="48">
        <v>500</v>
      </c>
      <c r="O276" s="49">
        <f t="shared" si="285"/>
        <v>95</v>
      </c>
      <c r="P276" s="92">
        <f t="shared" si="286"/>
        <v>595</v>
      </c>
      <c r="Q276" s="99">
        <v>1767.15</v>
      </c>
      <c r="R276" s="47">
        <f t="shared" si="287"/>
        <v>563.33600000000001</v>
      </c>
      <c r="S276" s="52">
        <f t="shared" si="288"/>
        <v>579</v>
      </c>
      <c r="T276" s="53">
        <f t="shared" si="289"/>
        <v>578.73522017791038</v>
      </c>
      <c r="U276" s="52">
        <f t="shared" si="300"/>
        <v>579</v>
      </c>
      <c r="V276" s="65" t="s">
        <v>303</v>
      </c>
      <c r="W276" s="76">
        <v>536</v>
      </c>
      <c r="X276" s="76">
        <v>273.7</v>
      </c>
      <c r="Y276" s="10"/>
      <c r="Z276" s="54">
        <v>536</v>
      </c>
      <c r="AA276" s="55">
        <v>273.7</v>
      </c>
      <c r="AB276" s="56">
        <f t="shared" si="301"/>
        <v>579</v>
      </c>
      <c r="AC276" s="57">
        <f t="shared" si="302"/>
        <v>579</v>
      </c>
      <c r="AD276" s="58">
        <f t="shared" si="303"/>
        <v>579</v>
      </c>
      <c r="AE276" s="59">
        <f t="shared" si="304"/>
        <v>578.73522017791038</v>
      </c>
      <c r="AF276" s="60">
        <f t="shared" si="305"/>
        <v>563</v>
      </c>
      <c r="AG276" s="61">
        <f t="shared" si="306"/>
        <v>22.39</v>
      </c>
      <c r="AH276" s="62">
        <f t="shared" si="307"/>
        <v>0.04</v>
      </c>
      <c r="AI276" s="63" t="str">
        <f t="shared" si="298"/>
        <v>MEDIA ARMONICA</v>
      </c>
      <c r="AJ276" s="141" t="s">
        <v>303</v>
      </c>
    </row>
    <row r="277" spans="2:36" ht="18" customHeight="1">
      <c r="B277" s="365"/>
      <c r="C277" s="368"/>
      <c r="D277" s="362"/>
      <c r="E277" s="39">
        <v>201</v>
      </c>
      <c r="F277" s="43" t="s">
        <v>490</v>
      </c>
      <c r="G277" s="10"/>
      <c r="H277" s="10"/>
      <c r="I277" s="10"/>
      <c r="J277" s="44">
        <v>202</v>
      </c>
      <c r="K277" s="45" t="s">
        <v>491</v>
      </c>
      <c r="L277" s="46" t="s">
        <v>490</v>
      </c>
      <c r="M277" s="123">
        <v>62475</v>
      </c>
      <c r="N277" s="48">
        <v>45600</v>
      </c>
      <c r="O277" s="49">
        <f t="shared" si="285"/>
        <v>8664</v>
      </c>
      <c r="P277" s="92">
        <f t="shared" si="286"/>
        <v>54264</v>
      </c>
      <c r="Q277" s="123">
        <v>78540</v>
      </c>
      <c r="R277" s="47">
        <f t="shared" si="287"/>
        <v>65035.88</v>
      </c>
      <c r="S277" s="52">
        <f t="shared" si="288"/>
        <v>65947</v>
      </c>
      <c r="T277" s="53">
        <f t="shared" si="289"/>
        <v>64464.948802709026</v>
      </c>
      <c r="U277" s="52">
        <f t="shared" si="300"/>
        <v>64465</v>
      </c>
      <c r="V277" s="13"/>
      <c r="W277" s="76">
        <v>61880</v>
      </c>
      <c r="X277" s="76">
        <v>31252.97</v>
      </c>
      <c r="Y277" s="10"/>
      <c r="Z277" s="54">
        <v>61880</v>
      </c>
      <c r="AA277" s="55">
        <v>31252.97</v>
      </c>
      <c r="AB277" s="56">
        <f t="shared" si="291"/>
        <v>65947</v>
      </c>
      <c r="AC277" s="57">
        <f t="shared" si="292"/>
        <v>65036</v>
      </c>
      <c r="AD277" s="58">
        <f t="shared" si="293"/>
        <v>65201</v>
      </c>
      <c r="AE277" s="59">
        <f t="shared" si="294"/>
        <v>64464.948802709026</v>
      </c>
      <c r="AF277" s="60">
        <f t="shared" si="295"/>
        <v>54264</v>
      </c>
      <c r="AG277" s="61">
        <f t="shared" si="296"/>
        <v>12163.6</v>
      </c>
      <c r="AH277" s="62">
        <f t="shared" si="297"/>
        <v>0.18</v>
      </c>
      <c r="AI277" s="63" t="str">
        <f t="shared" si="298"/>
        <v>MEDIA ARMONICA</v>
      </c>
      <c r="AJ277" s="72"/>
    </row>
    <row r="278" spans="2:36" ht="18" customHeight="1">
      <c r="B278" s="365"/>
      <c r="C278" s="368"/>
      <c r="D278" s="362"/>
      <c r="E278" s="39">
        <v>202</v>
      </c>
      <c r="F278" s="43" t="s">
        <v>492</v>
      </c>
      <c r="G278" s="10"/>
      <c r="H278" s="10"/>
      <c r="I278" s="10"/>
      <c r="J278" s="44">
        <v>203</v>
      </c>
      <c r="K278" s="45" t="s">
        <v>493</v>
      </c>
      <c r="L278" s="46" t="s">
        <v>492</v>
      </c>
      <c r="M278" s="123">
        <v>891072</v>
      </c>
      <c r="N278" s="48">
        <v>45600</v>
      </c>
      <c r="O278" s="49">
        <f t="shared" si="285"/>
        <v>8664</v>
      </c>
      <c r="P278" s="92">
        <f t="shared" si="286"/>
        <v>54264</v>
      </c>
      <c r="Q278" s="123">
        <v>117810</v>
      </c>
      <c r="R278" s="47">
        <f t="shared" si="287"/>
        <v>124193.51699999999</v>
      </c>
      <c r="S278" s="52">
        <f t="shared" si="288"/>
        <v>98756</v>
      </c>
      <c r="T278" s="53">
        <f t="shared" si="289"/>
        <v>85791.208880929393</v>
      </c>
      <c r="U278" s="52">
        <f t="shared" si="300"/>
        <v>85791</v>
      </c>
      <c r="V278" s="13"/>
      <c r="W278" s="76">
        <v>118167</v>
      </c>
      <c r="X278" s="76">
        <v>59604.72</v>
      </c>
      <c r="Y278" s="10"/>
      <c r="Z278" s="54">
        <v>118167</v>
      </c>
      <c r="AA278" s="55">
        <v>59604.72</v>
      </c>
      <c r="AB278" s="56">
        <f t="shared" si="291"/>
        <v>98756</v>
      </c>
      <c r="AC278" s="57">
        <f t="shared" si="292"/>
        <v>117810</v>
      </c>
      <c r="AD278" s="58">
        <f t="shared" si="293"/>
        <v>92597</v>
      </c>
      <c r="AE278" s="59">
        <f t="shared" si="294"/>
        <v>85791.208880929393</v>
      </c>
      <c r="AF278" s="60">
        <f t="shared" si="295"/>
        <v>54264</v>
      </c>
      <c r="AG278" s="61">
        <f t="shared" si="296"/>
        <v>38663.03</v>
      </c>
      <c r="AH278" s="62">
        <f t="shared" si="297"/>
        <v>0.39</v>
      </c>
      <c r="AI278" s="63" t="str">
        <f t="shared" si="298"/>
        <v>MEDIA ARMONICA</v>
      </c>
      <c r="AJ278" s="72"/>
    </row>
    <row r="279" spans="2:36" ht="18" customHeight="1">
      <c r="B279" s="365"/>
      <c r="C279" s="368"/>
      <c r="D279" s="362"/>
      <c r="E279" s="39">
        <v>203</v>
      </c>
      <c r="F279" s="43" t="s">
        <v>494</v>
      </c>
      <c r="G279" s="10"/>
      <c r="H279" s="10"/>
      <c r="I279" s="10"/>
      <c r="J279" s="44">
        <v>204</v>
      </c>
      <c r="K279" s="45" t="s">
        <v>495</v>
      </c>
      <c r="L279" s="46" t="s">
        <v>494</v>
      </c>
      <c r="M279" s="123">
        <v>80325</v>
      </c>
      <c r="N279" s="48">
        <v>45600</v>
      </c>
      <c r="O279" s="49">
        <f t="shared" si="285"/>
        <v>8664</v>
      </c>
      <c r="P279" s="92">
        <f t="shared" si="286"/>
        <v>54264</v>
      </c>
      <c r="Q279" s="123">
        <v>35343</v>
      </c>
      <c r="R279" s="47">
        <f t="shared" si="287"/>
        <v>50778.014000000003</v>
      </c>
      <c r="S279" s="52">
        <f t="shared" si="288"/>
        <v>46795</v>
      </c>
      <c r="T279" s="53">
        <f t="shared" si="289"/>
        <v>45169.748415928239</v>
      </c>
      <c r="U279" s="52">
        <f t="shared" si="300"/>
        <v>45170</v>
      </c>
      <c r="V279" s="13"/>
      <c r="W279" s="76">
        <v>48314</v>
      </c>
      <c r="X279" s="76">
        <v>24600.87</v>
      </c>
      <c r="Y279" s="10"/>
      <c r="Z279" s="54">
        <v>48314</v>
      </c>
      <c r="AA279" s="55">
        <v>24600.87</v>
      </c>
      <c r="AB279" s="56">
        <f t="shared" si="291"/>
        <v>46795</v>
      </c>
      <c r="AC279" s="57">
        <f t="shared" si="292"/>
        <v>50778</v>
      </c>
      <c r="AD279" s="58">
        <f t="shared" si="293"/>
        <v>46008</v>
      </c>
      <c r="AE279" s="59">
        <f t="shared" si="294"/>
        <v>45169.748415928239</v>
      </c>
      <c r="AF279" s="60">
        <f t="shared" si="295"/>
        <v>35343</v>
      </c>
      <c r="AG279" s="61">
        <f t="shared" si="296"/>
        <v>10069.719999999999</v>
      </c>
      <c r="AH279" s="62">
        <f t="shared" si="297"/>
        <v>0.22</v>
      </c>
      <c r="AI279" s="63" t="str">
        <f t="shared" si="298"/>
        <v>MEDIA ARMONICA</v>
      </c>
      <c r="AJ279" s="72"/>
    </row>
    <row r="280" spans="2:36" ht="18" customHeight="1">
      <c r="B280" s="365"/>
      <c r="C280" s="368"/>
      <c r="D280" s="362"/>
      <c r="E280" s="39">
        <v>204</v>
      </c>
      <c r="F280" s="43" t="s">
        <v>496</v>
      </c>
      <c r="G280" s="10"/>
      <c r="H280" s="10"/>
      <c r="I280" s="10"/>
      <c r="J280" s="44">
        <v>205</v>
      </c>
      <c r="K280" s="45" t="s">
        <v>497</v>
      </c>
      <c r="L280" s="46" t="s">
        <v>496</v>
      </c>
      <c r="M280" s="123">
        <v>80325</v>
      </c>
      <c r="N280" s="48">
        <v>91000</v>
      </c>
      <c r="O280" s="49">
        <f t="shared" si="285"/>
        <v>17290</v>
      </c>
      <c r="P280" s="92">
        <f t="shared" si="286"/>
        <v>108290</v>
      </c>
      <c r="Q280" s="123">
        <v>78540</v>
      </c>
      <c r="R280" s="47">
        <f t="shared" si="287"/>
        <v>66349.63</v>
      </c>
      <c r="S280" s="52">
        <f t="shared" si="288"/>
        <v>84393</v>
      </c>
      <c r="T280" s="53">
        <f t="shared" si="289"/>
        <v>80996.7945266959</v>
      </c>
      <c r="U280" s="52">
        <f t="shared" si="300"/>
        <v>80997</v>
      </c>
      <c r="V280" s="13"/>
      <c r="W280" s="76">
        <v>63130</v>
      </c>
      <c r="X280" s="76">
        <v>31681.37</v>
      </c>
      <c r="Y280" s="10"/>
      <c r="Z280" s="54">
        <v>63130</v>
      </c>
      <c r="AA280" s="55">
        <v>31681.37</v>
      </c>
      <c r="AB280" s="56">
        <f t="shared" si="291"/>
        <v>84393</v>
      </c>
      <c r="AC280" s="57">
        <f t="shared" si="292"/>
        <v>78540</v>
      </c>
      <c r="AD280" s="58">
        <f t="shared" si="293"/>
        <v>82637</v>
      </c>
      <c r="AE280" s="59">
        <f t="shared" si="294"/>
        <v>80996.7945266959</v>
      </c>
      <c r="AF280" s="60">
        <f t="shared" si="295"/>
        <v>66350</v>
      </c>
      <c r="AG280" s="61">
        <f t="shared" si="296"/>
        <v>21574.14</v>
      </c>
      <c r="AH280" s="62">
        <f t="shared" si="297"/>
        <v>0.26</v>
      </c>
      <c r="AI280" s="63" t="str">
        <f t="shared" si="298"/>
        <v>MEDIA ARMONICA</v>
      </c>
      <c r="AJ280" s="72"/>
    </row>
    <row r="281" spans="2:36" ht="18" customHeight="1">
      <c r="B281" s="365"/>
      <c r="C281" s="368"/>
      <c r="D281" s="362"/>
      <c r="E281" s="39">
        <v>205</v>
      </c>
      <c r="F281" s="43" t="s">
        <v>498</v>
      </c>
      <c r="G281" s="10"/>
      <c r="H281" s="10"/>
      <c r="I281" s="10"/>
      <c r="J281" s="44">
        <v>206</v>
      </c>
      <c r="K281" s="45" t="s">
        <v>499</v>
      </c>
      <c r="L281" s="46" t="s">
        <v>498</v>
      </c>
      <c r="M281" s="123">
        <v>64260</v>
      </c>
      <c r="N281" s="48">
        <v>45600</v>
      </c>
      <c r="O281" s="49">
        <f t="shared" si="285"/>
        <v>8664</v>
      </c>
      <c r="P281" s="92">
        <f t="shared" si="286"/>
        <v>54264</v>
      </c>
      <c r="Q281" s="123">
        <v>31416</v>
      </c>
      <c r="R281" s="47">
        <f t="shared" si="287"/>
        <v>63785.19</v>
      </c>
      <c r="S281" s="52">
        <f t="shared" si="288"/>
        <v>49822</v>
      </c>
      <c r="T281" s="53">
        <f t="shared" si="289"/>
        <v>45498.003873665046</v>
      </c>
      <c r="U281" s="52">
        <f t="shared" si="300"/>
        <v>45498</v>
      </c>
      <c r="V281" s="13"/>
      <c r="W281" s="76">
        <v>60690</v>
      </c>
      <c r="X281" s="76">
        <v>30605.61</v>
      </c>
      <c r="Y281" s="10"/>
      <c r="Z281" s="54">
        <v>60690</v>
      </c>
      <c r="AA281" s="55">
        <v>30605.61</v>
      </c>
      <c r="AB281" s="56">
        <f t="shared" si="291"/>
        <v>49822</v>
      </c>
      <c r="AC281" s="57">
        <f t="shared" si="292"/>
        <v>54264</v>
      </c>
      <c r="AD281" s="58">
        <f t="shared" si="293"/>
        <v>47730</v>
      </c>
      <c r="AE281" s="59">
        <f t="shared" si="294"/>
        <v>45498.003873665046</v>
      </c>
      <c r="AF281" s="60">
        <f t="shared" si="295"/>
        <v>31416</v>
      </c>
      <c r="AG281" s="61">
        <f t="shared" si="296"/>
        <v>16635.55</v>
      </c>
      <c r="AH281" s="62">
        <f t="shared" si="297"/>
        <v>0.33</v>
      </c>
      <c r="AI281" s="63" t="str">
        <f t="shared" si="298"/>
        <v>MEDIA ARMONICA</v>
      </c>
      <c r="AJ281" s="72"/>
    </row>
    <row r="282" spans="2:36" ht="18" customHeight="1">
      <c r="B282" s="365"/>
      <c r="C282" s="368"/>
      <c r="D282" s="362"/>
      <c r="E282" s="39">
        <v>206</v>
      </c>
      <c r="F282" s="43" t="s">
        <v>500</v>
      </c>
      <c r="G282" s="10"/>
      <c r="H282" s="10"/>
      <c r="I282" s="10"/>
      <c r="J282" s="44">
        <v>207</v>
      </c>
      <c r="K282" s="45" t="s">
        <v>501</v>
      </c>
      <c r="L282" s="46" t="s">
        <v>500</v>
      </c>
      <c r="M282" s="123">
        <v>1311380</v>
      </c>
      <c r="N282" s="48">
        <v>627000</v>
      </c>
      <c r="O282" s="49">
        <f t="shared" si="285"/>
        <v>119130</v>
      </c>
      <c r="P282" s="92">
        <f t="shared" si="286"/>
        <v>746130</v>
      </c>
      <c r="Q282" s="123">
        <v>1253070</v>
      </c>
      <c r="R282" s="47">
        <f t="shared" si="287"/>
        <v>1575494.193</v>
      </c>
      <c r="S282" s="52">
        <f t="shared" si="288"/>
        <v>1191565</v>
      </c>
      <c r="T282" s="53">
        <f t="shared" si="289"/>
        <v>1081856.7008975362</v>
      </c>
      <c r="U282" s="52">
        <f t="shared" si="300"/>
        <v>1081857</v>
      </c>
      <c r="V282" s="13"/>
      <c r="W282" s="76">
        <v>1499043</v>
      </c>
      <c r="X282" s="76">
        <v>757306.48</v>
      </c>
      <c r="Y282" s="10"/>
      <c r="Z282" s="54">
        <v>1499043</v>
      </c>
      <c r="AA282" s="55">
        <v>757306.48</v>
      </c>
      <c r="AB282" s="56">
        <f t="shared" si="291"/>
        <v>1191565</v>
      </c>
      <c r="AC282" s="57">
        <f t="shared" si="292"/>
        <v>1253070</v>
      </c>
      <c r="AD282" s="58">
        <f t="shared" si="293"/>
        <v>1137808</v>
      </c>
      <c r="AE282" s="59">
        <f t="shared" si="294"/>
        <v>1081856.7008975362</v>
      </c>
      <c r="AF282" s="60">
        <f t="shared" si="295"/>
        <v>746130</v>
      </c>
      <c r="AG282" s="61">
        <f t="shared" si="296"/>
        <v>418089</v>
      </c>
      <c r="AH282" s="62">
        <f t="shared" si="297"/>
        <v>0.35</v>
      </c>
      <c r="AI282" s="63" t="str">
        <f t="shared" si="298"/>
        <v>MEDIA ARMONICA</v>
      </c>
      <c r="AJ282" s="72"/>
    </row>
    <row r="283" spans="2:36" ht="18" customHeight="1">
      <c r="B283" s="365"/>
      <c r="C283" s="368"/>
      <c r="D283" s="362"/>
      <c r="E283" s="39">
        <v>207</v>
      </c>
      <c r="F283" s="43" t="s">
        <v>502</v>
      </c>
      <c r="G283" s="10"/>
      <c r="H283" s="10"/>
      <c r="I283" s="10"/>
      <c r="J283" s="44">
        <v>208</v>
      </c>
      <c r="K283" s="45" t="s">
        <v>503</v>
      </c>
      <c r="L283" s="46" t="s">
        <v>502</v>
      </c>
      <c r="M283" s="123">
        <v>35700</v>
      </c>
      <c r="N283" s="48">
        <v>25000</v>
      </c>
      <c r="O283" s="49">
        <f t="shared" si="285"/>
        <v>4750</v>
      </c>
      <c r="P283" s="92">
        <f t="shared" si="286"/>
        <v>29750</v>
      </c>
      <c r="Q283" s="123">
        <v>39270</v>
      </c>
      <c r="R283" s="47">
        <f t="shared" si="287"/>
        <v>65035.88</v>
      </c>
      <c r="S283" s="52">
        <f t="shared" si="288"/>
        <v>44685</v>
      </c>
      <c r="T283" s="53">
        <f t="shared" si="289"/>
        <v>40293.17069922619</v>
      </c>
      <c r="U283" s="52">
        <f t="shared" si="300"/>
        <v>40293</v>
      </c>
      <c r="V283" s="13"/>
      <c r="W283" s="76">
        <v>61880</v>
      </c>
      <c r="X283" s="76">
        <v>31518.34</v>
      </c>
      <c r="Y283" s="10"/>
      <c r="Z283" s="54">
        <v>61880</v>
      </c>
      <c r="AA283" s="55">
        <v>31518.34</v>
      </c>
      <c r="AB283" s="56">
        <f t="shared" si="291"/>
        <v>44685</v>
      </c>
      <c r="AC283" s="57">
        <f t="shared" si="292"/>
        <v>39270</v>
      </c>
      <c r="AD283" s="58">
        <f t="shared" si="293"/>
        <v>42355</v>
      </c>
      <c r="AE283" s="59">
        <f t="shared" si="294"/>
        <v>40293.17069922619</v>
      </c>
      <c r="AF283" s="60">
        <f t="shared" si="295"/>
        <v>29750</v>
      </c>
      <c r="AG283" s="61">
        <f t="shared" si="296"/>
        <v>18255.61</v>
      </c>
      <c r="AH283" s="62">
        <f t="shared" si="297"/>
        <v>0.41</v>
      </c>
      <c r="AI283" s="63" t="str">
        <f t="shared" si="298"/>
        <v>MEDIA ARMONICA</v>
      </c>
      <c r="AJ283" s="72"/>
    </row>
    <row r="284" spans="2:36" ht="18" customHeight="1">
      <c r="B284" s="365"/>
      <c r="C284" s="368"/>
      <c r="D284" s="362"/>
      <c r="E284" s="39">
        <v>208</v>
      </c>
      <c r="F284" s="43" t="s">
        <v>504</v>
      </c>
      <c r="G284" s="10"/>
      <c r="H284" s="10"/>
      <c r="I284" s="10"/>
      <c r="J284" s="44">
        <v>209</v>
      </c>
      <c r="K284" s="45" t="s">
        <v>505</v>
      </c>
      <c r="L284" s="46" t="s">
        <v>504</v>
      </c>
      <c r="M284" s="123">
        <v>164220</v>
      </c>
      <c r="N284" s="48">
        <v>51000</v>
      </c>
      <c r="O284" s="49">
        <f t="shared" si="285"/>
        <v>9690</v>
      </c>
      <c r="P284" s="92">
        <f t="shared" si="286"/>
        <v>60690</v>
      </c>
      <c r="Q284" s="123">
        <v>39270</v>
      </c>
      <c r="R284" s="47">
        <f t="shared" si="287"/>
        <v>64098.387999999999</v>
      </c>
      <c r="S284" s="52">
        <f t="shared" si="288"/>
        <v>54686</v>
      </c>
      <c r="T284" s="53">
        <f t="shared" si="289"/>
        <v>52134.991491898516</v>
      </c>
      <c r="U284" s="52">
        <f t="shared" si="300"/>
        <v>52135</v>
      </c>
      <c r="V284" s="13"/>
      <c r="W284" s="76">
        <v>60988</v>
      </c>
      <c r="X284" s="76">
        <v>31162.53</v>
      </c>
      <c r="Y284" s="10"/>
      <c r="Z284" s="54">
        <v>60988</v>
      </c>
      <c r="AA284" s="55">
        <v>31162.53</v>
      </c>
      <c r="AB284" s="56">
        <f t="shared" si="291"/>
        <v>54686</v>
      </c>
      <c r="AC284" s="57">
        <f t="shared" si="292"/>
        <v>60690</v>
      </c>
      <c r="AD284" s="58">
        <f t="shared" si="293"/>
        <v>53457</v>
      </c>
      <c r="AE284" s="59">
        <f t="shared" si="294"/>
        <v>52134.991491898516</v>
      </c>
      <c r="AF284" s="60">
        <f t="shared" si="295"/>
        <v>39270</v>
      </c>
      <c r="AG284" s="61">
        <f t="shared" si="296"/>
        <v>13459.09</v>
      </c>
      <c r="AH284" s="62">
        <f t="shared" si="297"/>
        <v>0.25</v>
      </c>
      <c r="AI284" s="63" t="str">
        <f t="shared" si="298"/>
        <v>MEDIA ARMONICA</v>
      </c>
      <c r="AJ284" s="72"/>
    </row>
    <row r="285" spans="2:36" ht="18" customHeight="1">
      <c r="B285" s="365"/>
      <c r="C285" s="368"/>
      <c r="D285" s="362"/>
      <c r="E285" s="39">
        <v>209</v>
      </c>
      <c r="F285" s="43" t="s">
        <v>506</v>
      </c>
      <c r="G285" s="10"/>
      <c r="H285" s="10"/>
      <c r="I285" s="10"/>
      <c r="J285" s="44">
        <v>210</v>
      </c>
      <c r="K285" s="45" t="s">
        <v>507</v>
      </c>
      <c r="L285" s="46" t="s">
        <v>506</v>
      </c>
      <c r="M285" s="123">
        <v>7735</v>
      </c>
      <c r="N285" s="48">
        <v>65000</v>
      </c>
      <c r="O285" s="49">
        <f t="shared" si="285"/>
        <v>12350</v>
      </c>
      <c r="P285" s="92">
        <f t="shared" si="286"/>
        <v>77350</v>
      </c>
      <c r="Q285" s="123">
        <v>39270</v>
      </c>
      <c r="R285" s="47">
        <f t="shared" si="287"/>
        <v>45775.254000000001</v>
      </c>
      <c r="S285" s="52">
        <f t="shared" si="288"/>
        <v>54132</v>
      </c>
      <c r="T285" s="53">
        <f t="shared" si="289"/>
        <v>49801.752380177561</v>
      </c>
      <c r="U285" s="52">
        <f t="shared" si="300"/>
        <v>49802</v>
      </c>
      <c r="V285" s="13"/>
      <c r="W285" s="76">
        <v>43554</v>
      </c>
      <c r="X285" s="76">
        <v>22147.09</v>
      </c>
      <c r="Y285" s="10"/>
      <c r="Z285" s="54">
        <v>43554</v>
      </c>
      <c r="AA285" s="55">
        <v>22147.09</v>
      </c>
      <c r="AB285" s="56">
        <f t="shared" si="291"/>
        <v>54132</v>
      </c>
      <c r="AC285" s="57">
        <f t="shared" si="292"/>
        <v>45775</v>
      </c>
      <c r="AD285" s="58">
        <f t="shared" si="293"/>
        <v>51806</v>
      </c>
      <c r="AE285" s="59">
        <f t="shared" si="294"/>
        <v>49801.752380177561</v>
      </c>
      <c r="AF285" s="60">
        <f t="shared" si="295"/>
        <v>39270</v>
      </c>
      <c r="AG285" s="61">
        <f t="shared" si="296"/>
        <v>20368.97</v>
      </c>
      <c r="AH285" s="62">
        <f t="shared" si="297"/>
        <v>0.38</v>
      </c>
      <c r="AI285" s="63" t="str">
        <f t="shared" si="298"/>
        <v>MEDIA ARMONICA</v>
      </c>
    </row>
    <row r="286" spans="2:36" ht="18" customHeight="1">
      <c r="B286" s="365"/>
      <c r="C286" s="368"/>
      <c r="D286" s="362"/>
      <c r="E286" s="39">
        <v>210</v>
      </c>
      <c r="F286" s="43" t="s">
        <v>508</v>
      </c>
      <c r="G286" s="10"/>
      <c r="H286" s="10"/>
      <c r="I286" s="10"/>
      <c r="J286" s="44">
        <v>211</v>
      </c>
      <c r="K286" s="45" t="s">
        <v>509</v>
      </c>
      <c r="L286" s="46" t="s">
        <v>508</v>
      </c>
      <c r="M286" s="47">
        <v>44625</v>
      </c>
      <c r="N286" s="48">
        <v>45000</v>
      </c>
      <c r="O286" s="49">
        <f t="shared" si="285"/>
        <v>8550</v>
      </c>
      <c r="P286" s="92">
        <f t="shared" si="286"/>
        <v>53550</v>
      </c>
      <c r="Q286" s="47">
        <v>49087.5</v>
      </c>
      <c r="R286" s="47">
        <f t="shared" si="287"/>
        <v>65349.078000000001</v>
      </c>
      <c r="S286" s="52">
        <f t="shared" si="288"/>
        <v>55996</v>
      </c>
      <c r="T286" s="53">
        <f t="shared" si="289"/>
        <v>55199.46166410976</v>
      </c>
      <c r="U286" s="52">
        <f t="shared" si="300"/>
        <v>55199</v>
      </c>
      <c r="V286" s="13"/>
      <c r="W286" s="76">
        <v>230622</v>
      </c>
      <c r="X286" s="76">
        <v>31456.46</v>
      </c>
      <c r="Y286" s="10"/>
      <c r="Z286" s="54">
        <v>62178</v>
      </c>
      <c r="AA286" s="55">
        <v>31456.46</v>
      </c>
      <c r="AB286" s="56">
        <f t="shared" si="291"/>
        <v>55996</v>
      </c>
      <c r="AC286" s="57">
        <f t="shared" si="292"/>
        <v>53550</v>
      </c>
      <c r="AD286" s="58">
        <f t="shared" si="293"/>
        <v>55589</v>
      </c>
      <c r="AE286" s="59">
        <f t="shared" si="294"/>
        <v>55199.46166410976</v>
      </c>
      <c r="AF286" s="60">
        <f t="shared" si="295"/>
        <v>49088</v>
      </c>
      <c r="AG286" s="61">
        <f t="shared" si="296"/>
        <v>8402.09</v>
      </c>
      <c r="AH286" s="62">
        <f t="shared" si="297"/>
        <v>0.15</v>
      </c>
      <c r="AI286" s="63" t="str">
        <f t="shared" si="298"/>
        <v>MEDIA ARMONICA</v>
      </c>
    </row>
    <row r="287" spans="2:36" ht="18" customHeight="1">
      <c r="B287" s="365"/>
      <c r="C287" s="368"/>
      <c r="D287" s="362"/>
      <c r="E287" s="39">
        <v>211</v>
      </c>
      <c r="F287" s="43" t="s">
        <v>510</v>
      </c>
      <c r="G287" s="10"/>
      <c r="H287" s="10"/>
      <c r="I287" s="10"/>
      <c r="J287" s="44">
        <v>212</v>
      </c>
      <c r="K287" s="45" t="s">
        <v>511</v>
      </c>
      <c r="L287" s="46" t="s">
        <v>510</v>
      </c>
      <c r="M287" s="47">
        <v>53550</v>
      </c>
      <c r="N287" s="48">
        <v>45000</v>
      </c>
      <c r="O287" s="49">
        <f t="shared" si="285"/>
        <v>8550</v>
      </c>
      <c r="P287" s="92">
        <f t="shared" si="286"/>
        <v>53550</v>
      </c>
      <c r="Q287" s="47">
        <v>51051</v>
      </c>
      <c r="R287" s="47">
        <f t="shared" si="287"/>
        <v>63473.042999999998</v>
      </c>
      <c r="S287" s="52">
        <f t="shared" si="288"/>
        <v>56025</v>
      </c>
      <c r="T287" s="53">
        <f t="shared" si="289"/>
        <v>55537.957337357519</v>
      </c>
      <c r="U287" s="52">
        <f t="shared" si="300"/>
        <v>55538</v>
      </c>
      <c r="V287" s="13"/>
      <c r="W287" s="76">
        <v>60393</v>
      </c>
      <c r="X287" s="76">
        <v>30726.99</v>
      </c>
      <c r="Y287" s="10"/>
      <c r="Z287" s="54">
        <v>60393</v>
      </c>
      <c r="AA287" s="55">
        <v>30726.989999999998</v>
      </c>
      <c r="AB287" s="56">
        <f t="shared" si="291"/>
        <v>56025</v>
      </c>
      <c r="AC287" s="57">
        <f t="shared" si="292"/>
        <v>53550</v>
      </c>
      <c r="AD287" s="58">
        <f t="shared" si="293"/>
        <v>55776</v>
      </c>
      <c r="AE287" s="59">
        <f t="shared" si="294"/>
        <v>55537.957337357519</v>
      </c>
      <c r="AF287" s="60">
        <f t="shared" si="295"/>
        <v>51051</v>
      </c>
      <c r="AG287" s="61">
        <f t="shared" si="296"/>
        <v>6570.37</v>
      </c>
      <c r="AH287" s="62">
        <f t="shared" si="297"/>
        <v>0.12</v>
      </c>
      <c r="AI287" s="63" t="str">
        <f t="shared" si="298"/>
        <v>MEDIA ARMONICA</v>
      </c>
    </row>
    <row r="288" spans="2:36" ht="18" customHeight="1">
      <c r="B288" s="365"/>
      <c r="C288" s="368"/>
      <c r="D288" s="362"/>
      <c r="E288" s="39">
        <v>212</v>
      </c>
      <c r="F288" s="43" t="s">
        <v>512</v>
      </c>
      <c r="G288" s="10"/>
      <c r="H288" s="10"/>
      <c r="I288" s="10"/>
      <c r="J288" s="44">
        <v>213</v>
      </c>
      <c r="K288" s="45" t="s">
        <v>513</v>
      </c>
      <c r="L288" s="46" t="s">
        <v>512</v>
      </c>
      <c r="M288" s="47">
        <v>53550</v>
      </c>
      <c r="N288" s="48">
        <v>45000</v>
      </c>
      <c r="O288" s="49">
        <f t="shared" si="285"/>
        <v>8550</v>
      </c>
      <c r="P288" s="92">
        <f t="shared" si="286"/>
        <v>53550</v>
      </c>
      <c r="Q288" s="47">
        <v>37306.5</v>
      </c>
      <c r="R288" s="47">
        <f t="shared" si="287"/>
        <v>64410.535000000003</v>
      </c>
      <c r="S288" s="52">
        <f t="shared" si="288"/>
        <v>51756</v>
      </c>
      <c r="T288" s="53">
        <f t="shared" si="289"/>
        <v>49176.678118943339</v>
      </c>
      <c r="U288" s="52">
        <f t="shared" si="300"/>
        <v>49177</v>
      </c>
      <c r="V288" s="13"/>
      <c r="W288" s="76">
        <v>61285</v>
      </c>
      <c r="X288" s="76">
        <v>31139.919999999998</v>
      </c>
      <c r="Y288" s="10"/>
      <c r="Z288" s="54">
        <v>61285</v>
      </c>
      <c r="AA288" s="55">
        <v>31139.919999999998</v>
      </c>
      <c r="AB288" s="56">
        <f t="shared" si="291"/>
        <v>51756</v>
      </c>
      <c r="AC288" s="57">
        <f t="shared" si="292"/>
        <v>53550</v>
      </c>
      <c r="AD288" s="58">
        <f t="shared" si="293"/>
        <v>50486</v>
      </c>
      <c r="AE288" s="59">
        <f t="shared" si="294"/>
        <v>49176.678118943339</v>
      </c>
      <c r="AF288" s="60">
        <f t="shared" si="295"/>
        <v>37307</v>
      </c>
      <c r="AG288" s="61">
        <f t="shared" si="296"/>
        <v>13640.82</v>
      </c>
      <c r="AH288" s="62">
        <f t="shared" si="297"/>
        <v>0.26</v>
      </c>
      <c r="AI288" s="63" t="str">
        <f t="shared" si="298"/>
        <v>MEDIA ARMONICA</v>
      </c>
    </row>
    <row r="289" spans="2:36" ht="18" customHeight="1">
      <c r="B289" s="365"/>
      <c r="C289" s="368"/>
      <c r="D289" s="362"/>
      <c r="E289" s="39">
        <v>213</v>
      </c>
      <c r="F289" s="43" t="s">
        <v>514</v>
      </c>
      <c r="G289" s="10"/>
      <c r="H289" s="10"/>
      <c r="I289" s="10"/>
      <c r="J289" s="44">
        <v>214</v>
      </c>
      <c r="K289" s="45" t="s">
        <v>515</v>
      </c>
      <c r="L289" s="46" t="s">
        <v>514</v>
      </c>
      <c r="M289" s="47">
        <v>80325</v>
      </c>
      <c r="N289" s="48">
        <v>65000</v>
      </c>
      <c r="O289" s="49">
        <f t="shared" si="285"/>
        <v>12350</v>
      </c>
      <c r="P289" s="92">
        <f t="shared" si="286"/>
        <v>77350</v>
      </c>
      <c r="Q289" s="47">
        <v>82467</v>
      </c>
      <c r="R289" s="47">
        <f t="shared" si="287"/>
        <v>65349.078000000001</v>
      </c>
      <c r="S289" s="52">
        <f t="shared" si="288"/>
        <v>75055</v>
      </c>
      <c r="T289" s="53">
        <f t="shared" si="289"/>
        <v>74337.015133433742</v>
      </c>
      <c r="U289" s="52">
        <f t="shared" si="300"/>
        <v>74337</v>
      </c>
      <c r="V289" s="13"/>
      <c r="W289" s="76">
        <v>62178</v>
      </c>
      <c r="X289" s="76">
        <v>31642.1</v>
      </c>
      <c r="Y289" s="10"/>
      <c r="Z289" s="54">
        <v>62178</v>
      </c>
      <c r="AA289" s="55">
        <v>31642.1</v>
      </c>
      <c r="AB289" s="56">
        <f t="shared" si="291"/>
        <v>75055</v>
      </c>
      <c r="AC289" s="57">
        <f t="shared" si="292"/>
        <v>77350</v>
      </c>
      <c r="AD289" s="58">
        <f t="shared" si="293"/>
        <v>74701</v>
      </c>
      <c r="AE289" s="59">
        <f t="shared" si="294"/>
        <v>74337.015133433742</v>
      </c>
      <c r="AF289" s="60">
        <f t="shared" si="295"/>
        <v>65349</v>
      </c>
      <c r="AG289" s="61">
        <f t="shared" si="296"/>
        <v>8786.6299999999992</v>
      </c>
      <c r="AH289" s="62">
        <f t="shared" si="297"/>
        <v>0.12</v>
      </c>
      <c r="AI289" s="63" t="str">
        <f t="shared" si="298"/>
        <v>MEDIA ARMONICA</v>
      </c>
    </row>
    <row r="290" spans="2:36" ht="18" customHeight="1">
      <c r="B290" s="365"/>
      <c r="C290" s="368"/>
      <c r="D290" s="362"/>
      <c r="E290" s="39">
        <v>214</v>
      </c>
      <c r="F290" s="43" t="s">
        <v>516</v>
      </c>
      <c r="G290" s="10"/>
      <c r="H290" s="10"/>
      <c r="I290" s="10"/>
      <c r="J290" s="44">
        <v>215</v>
      </c>
      <c r="K290" s="45" t="s">
        <v>517</v>
      </c>
      <c r="L290" s="46" t="s">
        <v>516</v>
      </c>
      <c r="M290" s="123">
        <v>17850</v>
      </c>
      <c r="N290" s="48">
        <v>35000</v>
      </c>
      <c r="O290" s="49">
        <f t="shared" si="285"/>
        <v>6650</v>
      </c>
      <c r="P290" s="92">
        <f t="shared" si="286"/>
        <v>41650</v>
      </c>
      <c r="Q290" s="123">
        <v>19635</v>
      </c>
      <c r="R290" s="47">
        <f t="shared" si="287"/>
        <v>44649.633000000002</v>
      </c>
      <c r="S290" s="52">
        <f t="shared" si="288"/>
        <v>35312</v>
      </c>
      <c r="T290" s="53">
        <f t="shared" si="289"/>
        <v>30821.178776229441</v>
      </c>
      <c r="U290" s="52">
        <f t="shared" si="300"/>
        <v>30821</v>
      </c>
      <c r="V290" s="13"/>
      <c r="W290" s="13"/>
      <c r="X290" s="13"/>
      <c r="Y290" s="10"/>
      <c r="Z290" s="54">
        <v>42483</v>
      </c>
      <c r="AA290" s="55">
        <v>21311.71</v>
      </c>
      <c r="AB290" s="56">
        <f t="shared" si="291"/>
        <v>35312</v>
      </c>
      <c r="AC290" s="57">
        <f t="shared" si="292"/>
        <v>41650</v>
      </c>
      <c r="AD290" s="58">
        <f t="shared" si="293"/>
        <v>33176</v>
      </c>
      <c r="AE290" s="59">
        <f t="shared" si="294"/>
        <v>30821.178776229441</v>
      </c>
      <c r="AF290" s="60">
        <f t="shared" si="295"/>
        <v>19635</v>
      </c>
      <c r="AG290" s="61">
        <f t="shared" si="296"/>
        <v>13658.88</v>
      </c>
      <c r="AH290" s="62">
        <f t="shared" si="297"/>
        <v>0.39</v>
      </c>
      <c r="AI290" s="63" t="str">
        <f t="shared" si="298"/>
        <v>MEDIA ARMONICA</v>
      </c>
    </row>
    <row r="291" spans="2:36" ht="18" customHeight="1">
      <c r="B291" s="365"/>
      <c r="C291" s="368"/>
      <c r="D291" s="362"/>
      <c r="E291" s="39">
        <v>215</v>
      </c>
      <c r="F291" s="43" t="s">
        <v>518</v>
      </c>
      <c r="G291" s="10"/>
      <c r="H291" s="10"/>
      <c r="I291" s="10"/>
      <c r="J291" s="44">
        <v>216</v>
      </c>
      <c r="K291" s="45" t="s">
        <v>519</v>
      </c>
      <c r="L291" s="46" t="s">
        <v>518</v>
      </c>
      <c r="M291" s="123">
        <v>17850</v>
      </c>
      <c r="N291" s="48">
        <v>45000</v>
      </c>
      <c r="O291" s="49">
        <f t="shared" si="285"/>
        <v>8550</v>
      </c>
      <c r="P291" s="92">
        <f t="shared" si="286"/>
        <v>53550</v>
      </c>
      <c r="Q291" s="123">
        <v>11781</v>
      </c>
      <c r="R291" s="47">
        <f t="shared" si="287"/>
        <v>45087.9</v>
      </c>
      <c r="S291" s="53">
        <f t="shared" si="288"/>
        <v>36806</v>
      </c>
      <c r="T291" s="52">
        <f t="shared" si="289"/>
        <v>23859.615067251812</v>
      </c>
      <c r="U291" s="52">
        <f>ROUND(S291,0)</f>
        <v>36806</v>
      </c>
      <c r="V291" s="13"/>
      <c r="W291" s="13"/>
      <c r="X291" s="13"/>
      <c r="Y291" s="10"/>
      <c r="Z291" s="54">
        <v>42900</v>
      </c>
      <c r="AA291" s="55">
        <v>21925.75</v>
      </c>
      <c r="AB291" s="56">
        <f t="shared" si="291"/>
        <v>36806</v>
      </c>
      <c r="AC291" s="57">
        <f t="shared" si="292"/>
        <v>45088</v>
      </c>
      <c r="AD291" s="58">
        <f t="shared" si="293"/>
        <v>30526</v>
      </c>
      <c r="AE291" s="59">
        <f t="shared" si="294"/>
        <v>23859.615067251812</v>
      </c>
      <c r="AF291" s="60">
        <f t="shared" si="295"/>
        <v>11781</v>
      </c>
      <c r="AG291" s="61">
        <f t="shared" si="296"/>
        <v>22081.69</v>
      </c>
      <c r="AH291" s="62">
        <f t="shared" si="297"/>
        <v>0.6</v>
      </c>
      <c r="AI291" s="63" t="str">
        <f t="shared" si="298"/>
        <v xml:space="preserve">PROMEDIO  </v>
      </c>
    </row>
    <row r="292" spans="2:36" ht="18" customHeight="1">
      <c r="B292" s="365"/>
      <c r="C292" s="368"/>
      <c r="D292" s="362"/>
      <c r="E292" s="39">
        <v>216</v>
      </c>
      <c r="F292" s="43" t="s">
        <v>520</v>
      </c>
      <c r="G292" s="10"/>
      <c r="H292" s="10"/>
      <c r="I292" s="10"/>
      <c r="J292" s="44">
        <v>217</v>
      </c>
      <c r="K292" s="45" t="s">
        <v>521</v>
      </c>
      <c r="L292" s="46" t="s">
        <v>520</v>
      </c>
      <c r="M292" s="123">
        <v>17850</v>
      </c>
      <c r="N292" s="48">
        <v>45000</v>
      </c>
      <c r="O292" s="49">
        <f t="shared" si="285"/>
        <v>8550</v>
      </c>
      <c r="P292" s="92">
        <f t="shared" si="286"/>
        <v>53550</v>
      </c>
      <c r="Q292" s="123">
        <v>8835.75</v>
      </c>
      <c r="R292" s="47">
        <f t="shared" si="287"/>
        <v>45525.116000000002</v>
      </c>
      <c r="S292" s="53">
        <f t="shared" si="288"/>
        <v>35970</v>
      </c>
      <c r="T292" s="52">
        <f t="shared" si="289"/>
        <v>19503.744528231935</v>
      </c>
      <c r="U292" s="52">
        <f t="shared" ref="U292:U293" si="308">ROUND(S292,0)</f>
        <v>35970</v>
      </c>
      <c r="V292" s="13"/>
      <c r="W292" s="13"/>
      <c r="X292" s="13"/>
      <c r="Y292" s="10"/>
      <c r="Z292" s="54">
        <v>43316</v>
      </c>
      <c r="AA292" s="55">
        <v>21945.98</v>
      </c>
      <c r="AB292" s="56">
        <f t="shared" si="291"/>
        <v>35970</v>
      </c>
      <c r="AC292" s="57">
        <f t="shared" si="292"/>
        <v>45525</v>
      </c>
      <c r="AD292" s="58">
        <f t="shared" si="293"/>
        <v>27824</v>
      </c>
      <c r="AE292" s="59">
        <f t="shared" si="294"/>
        <v>19503.744528231935</v>
      </c>
      <c r="AF292" s="60">
        <f t="shared" si="295"/>
        <v>8836</v>
      </c>
      <c r="AG292" s="61">
        <f t="shared" si="296"/>
        <v>23839.3</v>
      </c>
      <c r="AH292" s="62">
        <f t="shared" si="297"/>
        <v>0.66</v>
      </c>
      <c r="AI292" s="63" t="str">
        <f t="shared" si="298"/>
        <v xml:space="preserve">PROMEDIO  </v>
      </c>
    </row>
    <row r="293" spans="2:36" ht="18" customHeight="1">
      <c r="B293" s="365"/>
      <c r="C293" s="368"/>
      <c r="D293" s="362"/>
      <c r="E293" s="39">
        <v>217</v>
      </c>
      <c r="F293" s="43" t="s">
        <v>522</v>
      </c>
      <c r="G293" s="10"/>
      <c r="H293" s="10"/>
      <c r="I293" s="10"/>
      <c r="J293" s="44">
        <v>218</v>
      </c>
      <c r="K293" s="45" t="s">
        <v>523</v>
      </c>
      <c r="L293" s="46" t="s">
        <v>522</v>
      </c>
      <c r="M293" s="123">
        <v>17850</v>
      </c>
      <c r="N293" s="48">
        <v>45000</v>
      </c>
      <c r="O293" s="49">
        <f t="shared" si="285"/>
        <v>8550</v>
      </c>
      <c r="P293" s="92">
        <f t="shared" si="286"/>
        <v>53550</v>
      </c>
      <c r="Q293" s="123">
        <v>7854</v>
      </c>
      <c r="R293" s="47">
        <f t="shared" si="287"/>
        <v>44649.633000000002</v>
      </c>
      <c r="S293" s="53">
        <f t="shared" si="288"/>
        <v>35351</v>
      </c>
      <c r="T293" s="52">
        <f t="shared" si="289"/>
        <v>17815.319938829274</v>
      </c>
      <c r="U293" s="52">
        <f t="shared" si="308"/>
        <v>35351</v>
      </c>
      <c r="V293" s="13"/>
      <c r="W293" s="13"/>
      <c r="X293" s="13"/>
      <c r="Y293" s="10"/>
      <c r="Z293" s="54">
        <v>42483</v>
      </c>
      <c r="AA293" s="55">
        <v>21503.3</v>
      </c>
      <c r="AB293" s="56">
        <f t="shared" si="291"/>
        <v>35351</v>
      </c>
      <c r="AC293" s="57">
        <f t="shared" si="292"/>
        <v>44650</v>
      </c>
      <c r="AD293" s="58">
        <f t="shared" si="293"/>
        <v>26580</v>
      </c>
      <c r="AE293" s="59">
        <f t="shared" si="294"/>
        <v>17815.319938829274</v>
      </c>
      <c r="AF293" s="60">
        <f t="shared" si="295"/>
        <v>7854</v>
      </c>
      <c r="AG293" s="61">
        <f t="shared" si="296"/>
        <v>24225.54</v>
      </c>
      <c r="AH293" s="62">
        <f t="shared" si="297"/>
        <v>0.69</v>
      </c>
      <c r="AI293" s="63" t="str">
        <f t="shared" si="298"/>
        <v xml:space="preserve">PROMEDIO  </v>
      </c>
    </row>
    <row r="294" spans="2:36" ht="18" customHeight="1">
      <c r="B294" s="365"/>
      <c r="C294" s="368"/>
      <c r="D294" s="362"/>
      <c r="E294" s="39">
        <v>218</v>
      </c>
      <c r="F294" s="43" t="s">
        <v>524</v>
      </c>
      <c r="G294" s="10"/>
      <c r="H294" s="10"/>
      <c r="I294" s="10"/>
      <c r="J294" s="44">
        <v>219</v>
      </c>
      <c r="K294" s="45" t="s">
        <v>525</v>
      </c>
      <c r="L294" s="46" t="s">
        <v>524</v>
      </c>
      <c r="M294" s="123">
        <v>4736795</v>
      </c>
      <c r="N294" s="48">
        <v>4664000</v>
      </c>
      <c r="O294" s="49">
        <f t="shared" si="285"/>
        <v>886160</v>
      </c>
      <c r="P294" s="92">
        <f t="shared" si="286"/>
        <v>5550160</v>
      </c>
      <c r="Q294" s="123">
        <v>5058690</v>
      </c>
      <c r="R294" s="47">
        <f>(Z294*5.1%)+Z294</f>
        <v>9144044.7280000001</v>
      </c>
      <c r="S294" s="52">
        <f t="shared" si="288"/>
        <v>6584298</v>
      </c>
      <c r="T294" s="53">
        <f t="shared" si="289"/>
        <v>6157440.617997271</v>
      </c>
      <c r="U294" s="52">
        <f t="shared" ref="U294:U295" si="309">ROUND(T294,0)</f>
        <v>6157441</v>
      </c>
      <c r="V294" s="47">
        <f>(AC294*5.1%)+AC294</f>
        <v>5833218.1600000001</v>
      </c>
      <c r="W294" s="13"/>
      <c r="X294" s="13"/>
      <c r="Y294" s="10"/>
      <c r="Z294" s="54">
        <v>8700328</v>
      </c>
      <c r="AA294" s="55">
        <v>4381706.1399999997</v>
      </c>
      <c r="AB294" s="56">
        <f t="shared" si="291"/>
        <v>6584298</v>
      </c>
      <c r="AC294" s="57">
        <f t="shared" si="292"/>
        <v>5550160</v>
      </c>
      <c r="AD294" s="58">
        <f t="shared" si="293"/>
        <v>6355660</v>
      </c>
      <c r="AE294" s="59">
        <f t="shared" si="294"/>
        <v>6157440.617997271</v>
      </c>
      <c r="AF294" s="60">
        <f t="shared" si="295"/>
        <v>5058690</v>
      </c>
      <c r="AG294" s="61">
        <f t="shared" si="296"/>
        <v>2230383.88</v>
      </c>
      <c r="AH294" s="62">
        <f t="shared" si="297"/>
        <v>0.34</v>
      </c>
      <c r="AI294" s="63" t="str">
        <f t="shared" si="298"/>
        <v>MEDIA ARMONICA</v>
      </c>
      <c r="AJ294" t="e">
        <f>(#REF!*5.1%)+#REF!</f>
        <v>#REF!</v>
      </c>
    </row>
    <row r="295" spans="2:36" ht="18" customHeight="1">
      <c r="B295" s="365"/>
      <c r="C295" s="368"/>
      <c r="D295" s="362"/>
      <c r="E295" s="39">
        <v>219</v>
      </c>
      <c r="F295" s="43" t="s">
        <v>526</v>
      </c>
      <c r="G295" s="10"/>
      <c r="H295" s="10"/>
      <c r="I295" s="10"/>
      <c r="J295" s="44">
        <v>220</v>
      </c>
      <c r="K295" s="45" t="s">
        <v>527</v>
      </c>
      <c r="L295" s="46" t="s">
        <v>526</v>
      </c>
      <c r="M295" s="123">
        <v>217056</v>
      </c>
      <c r="N295" s="48">
        <v>231000</v>
      </c>
      <c r="O295" s="49">
        <f t="shared" si="285"/>
        <v>43890</v>
      </c>
      <c r="P295" s="92">
        <f t="shared" si="286"/>
        <v>274890</v>
      </c>
      <c r="Q295" s="123">
        <v>185640</v>
      </c>
      <c r="R295" s="123"/>
      <c r="S295" s="52">
        <f t="shared" si="288"/>
        <v>230265</v>
      </c>
      <c r="T295" s="53">
        <f t="shared" si="289"/>
        <v>221616.74418604653</v>
      </c>
      <c r="U295" s="52">
        <f t="shared" si="309"/>
        <v>221617</v>
      </c>
      <c r="V295" s="13"/>
      <c r="W295" s="13"/>
      <c r="X295" s="13"/>
      <c r="Y295" s="10"/>
      <c r="Z295" s="69"/>
      <c r="AA295" s="10"/>
      <c r="AB295" s="56">
        <f t="shared" ref="AB295" si="310">+ROUND(AVERAGE(P295,Q295),0)</f>
        <v>230265</v>
      </c>
      <c r="AC295" s="57">
        <f t="shared" ref="AC295" si="311">+ROUND(MEDIAN(P295,Q295),0)</f>
        <v>230265</v>
      </c>
      <c r="AD295" s="58">
        <f t="shared" ref="AD295" si="312">+ROUND(GEOMEAN(P295,Q295),0)</f>
        <v>225899</v>
      </c>
      <c r="AE295" s="59">
        <f t="shared" ref="AE295" si="313">HARMEAN(P295,Q295)</f>
        <v>221616.74418604653</v>
      </c>
      <c r="AF295" s="60">
        <f t="shared" ref="AF295" si="314">+ROUND(MIN(P295,Q295),0)</f>
        <v>185640</v>
      </c>
      <c r="AG295" s="61">
        <f t="shared" ref="AG295" si="315">+ROUND(_xlfn.STDEV.S(P295,Q295),2)</f>
        <v>63109.279999999999</v>
      </c>
      <c r="AH295" s="62">
        <f t="shared" si="297"/>
        <v>0.27</v>
      </c>
      <c r="AI295" s="78" t="str">
        <f t="shared" si="298"/>
        <v>MEDIA ARMONICA</v>
      </c>
    </row>
    <row r="296" spans="2:36" ht="18" customHeight="1">
      <c r="B296" s="365"/>
      <c r="C296" s="368"/>
      <c r="D296" s="362"/>
      <c r="E296" s="39">
        <v>220</v>
      </c>
      <c r="F296" s="43" t="s">
        <v>528</v>
      </c>
      <c r="G296" s="10"/>
      <c r="H296" s="10"/>
      <c r="I296" s="10"/>
      <c r="J296" s="44">
        <v>221</v>
      </c>
      <c r="K296" s="45" t="s">
        <v>529</v>
      </c>
      <c r="L296" s="46" t="s">
        <v>528</v>
      </c>
      <c r="M296" s="123">
        <v>271320</v>
      </c>
      <c r="N296" s="48">
        <v>286000</v>
      </c>
      <c r="O296" s="49">
        <f t="shared" si="285"/>
        <v>54340</v>
      </c>
      <c r="P296" s="92">
        <f t="shared" si="286"/>
        <v>340340</v>
      </c>
      <c r="Q296" s="123">
        <v>241332</v>
      </c>
      <c r="R296" s="47">
        <f t="shared" si="287"/>
        <v>27953.447</v>
      </c>
      <c r="S296" s="53">
        <f t="shared" si="288"/>
        <v>203208</v>
      </c>
      <c r="T296" s="52">
        <f t="shared" si="289"/>
        <v>70002.404175869509</v>
      </c>
      <c r="U296" s="52">
        <f t="shared" ref="U296:U299" si="316">ROUND(S296,0)</f>
        <v>203208</v>
      </c>
      <c r="V296" s="13"/>
      <c r="W296" s="13"/>
      <c r="X296" s="13"/>
      <c r="Y296" s="10"/>
      <c r="Z296" s="54">
        <v>26597</v>
      </c>
      <c r="AA296" s="55">
        <v>13517.21</v>
      </c>
      <c r="AB296" s="56">
        <f t="shared" si="291"/>
        <v>203208</v>
      </c>
      <c r="AC296" s="57">
        <f t="shared" si="292"/>
        <v>241332</v>
      </c>
      <c r="AD296" s="58">
        <f t="shared" si="293"/>
        <v>131923</v>
      </c>
      <c r="AE296" s="59">
        <f t="shared" si="294"/>
        <v>70002.404175869509</v>
      </c>
      <c r="AF296" s="60">
        <f t="shared" si="295"/>
        <v>27953</v>
      </c>
      <c r="AG296" s="61">
        <f t="shared" si="296"/>
        <v>159644.57999999999</v>
      </c>
      <c r="AH296" s="62">
        <f t="shared" si="297"/>
        <v>0.79</v>
      </c>
      <c r="AI296" s="63" t="str">
        <f t="shared" si="298"/>
        <v xml:space="preserve">PROMEDIO  </v>
      </c>
    </row>
    <row r="297" spans="2:36" ht="18" customHeight="1">
      <c r="B297" s="365"/>
      <c r="C297" s="368"/>
      <c r="D297" s="362"/>
      <c r="E297" s="39">
        <v>221</v>
      </c>
      <c r="F297" s="43" t="s">
        <v>530</v>
      </c>
      <c r="G297" s="10"/>
      <c r="H297" s="10"/>
      <c r="I297" s="10"/>
      <c r="J297" s="44">
        <v>222</v>
      </c>
      <c r="K297" s="45" t="s">
        <v>531</v>
      </c>
      <c r="L297" s="46" t="s">
        <v>530</v>
      </c>
      <c r="M297" s="123">
        <v>217056</v>
      </c>
      <c r="N297" s="48">
        <v>231000</v>
      </c>
      <c r="O297" s="49">
        <f t="shared" si="285"/>
        <v>43890</v>
      </c>
      <c r="P297" s="92">
        <f t="shared" si="286"/>
        <v>274890</v>
      </c>
      <c r="Q297" s="123">
        <v>185640</v>
      </c>
      <c r="R297" s="47">
        <f t="shared" si="287"/>
        <v>27077.964</v>
      </c>
      <c r="S297" s="53">
        <f t="shared" si="288"/>
        <v>162536</v>
      </c>
      <c r="T297" s="52">
        <f t="shared" si="289"/>
        <v>65281.271417842217</v>
      </c>
      <c r="U297" s="52">
        <f t="shared" si="316"/>
        <v>162536</v>
      </c>
      <c r="V297" s="13"/>
      <c r="W297" s="13"/>
      <c r="X297" s="13"/>
      <c r="Y297" s="10"/>
      <c r="Z297" s="54">
        <v>25764</v>
      </c>
      <c r="AA297" s="55">
        <v>12987.66</v>
      </c>
      <c r="AB297" s="56">
        <f t="shared" si="291"/>
        <v>162536</v>
      </c>
      <c r="AC297" s="57">
        <f t="shared" si="292"/>
        <v>185640</v>
      </c>
      <c r="AD297" s="58">
        <f t="shared" si="293"/>
        <v>111382</v>
      </c>
      <c r="AE297" s="59">
        <f t="shared" si="294"/>
        <v>65281.271417842217</v>
      </c>
      <c r="AF297" s="60">
        <f t="shared" si="295"/>
        <v>27078</v>
      </c>
      <c r="AG297" s="61">
        <f t="shared" si="296"/>
        <v>125511.15</v>
      </c>
      <c r="AH297" s="62">
        <f t="shared" si="297"/>
        <v>0.77</v>
      </c>
      <c r="AI297" s="63" t="str">
        <f t="shared" si="298"/>
        <v xml:space="preserve">PROMEDIO  </v>
      </c>
    </row>
    <row r="298" spans="2:36" ht="18" customHeight="1">
      <c r="B298" s="365"/>
      <c r="C298" s="368"/>
      <c r="D298" s="362"/>
      <c r="E298" s="39">
        <v>222</v>
      </c>
      <c r="F298" s="43" t="s">
        <v>532</v>
      </c>
      <c r="G298" s="10"/>
      <c r="H298" s="10"/>
      <c r="I298" s="10"/>
      <c r="J298" s="44">
        <v>223</v>
      </c>
      <c r="K298" s="45" t="s">
        <v>533</v>
      </c>
      <c r="L298" s="46" t="s">
        <v>532</v>
      </c>
      <c r="M298" s="123">
        <v>203490</v>
      </c>
      <c r="N298" s="48">
        <v>231000</v>
      </c>
      <c r="O298" s="49">
        <f t="shared" si="285"/>
        <v>43890</v>
      </c>
      <c r="P298" s="92">
        <f t="shared" si="286"/>
        <v>274890</v>
      </c>
      <c r="Q298" s="123">
        <v>167076</v>
      </c>
      <c r="R298" s="47">
        <f t="shared" si="287"/>
        <v>26139.420999999998</v>
      </c>
      <c r="S298" s="53">
        <f t="shared" si="288"/>
        <v>156035</v>
      </c>
      <c r="T298" s="52">
        <f t="shared" si="289"/>
        <v>62657.278516538579</v>
      </c>
      <c r="U298" s="52">
        <f t="shared" si="316"/>
        <v>156035</v>
      </c>
      <c r="V298" s="13"/>
      <c r="W298" s="13"/>
      <c r="X298" s="13"/>
      <c r="Y298" s="10"/>
      <c r="Z298" s="54">
        <v>24871</v>
      </c>
      <c r="AA298" s="55">
        <v>12478.34</v>
      </c>
      <c r="AB298" s="56">
        <f t="shared" si="291"/>
        <v>156035</v>
      </c>
      <c r="AC298" s="57">
        <f t="shared" si="292"/>
        <v>167076</v>
      </c>
      <c r="AD298" s="58">
        <f t="shared" si="293"/>
        <v>106281</v>
      </c>
      <c r="AE298" s="59">
        <f t="shared" si="294"/>
        <v>62657.278516538579</v>
      </c>
      <c r="AF298" s="60">
        <f t="shared" si="295"/>
        <v>26139</v>
      </c>
      <c r="AG298" s="61">
        <f t="shared" si="296"/>
        <v>124742.29</v>
      </c>
      <c r="AH298" s="62">
        <f t="shared" si="297"/>
        <v>0.8</v>
      </c>
      <c r="AI298" s="63" t="str">
        <f t="shared" si="298"/>
        <v xml:space="preserve">PROMEDIO  </v>
      </c>
    </row>
    <row r="299" spans="2:36" ht="18" customHeight="1">
      <c r="B299" s="365"/>
      <c r="C299" s="368"/>
      <c r="D299" s="362"/>
      <c r="E299" s="39">
        <v>223</v>
      </c>
      <c r="F299" s="43" t="s">
        <v>534</v>
      </c>
      <c r="G299" s="10"/>
      <c r="H299" s="10"/>
      <c r="I299" s="10"/>
      <c r="J299" s="44">
        <v>224</v>
      </c>
      <c r="K299" s="45" t="s">
        <v>535</v>
      </c>
      <c r="L299" s="46" t="s">
        <v>534</v>
      </c>
      <c r="M299" s="123">
        <v>203490</v>
      </c>
      <c r="N299" s="48">
        <v>231000</v>
      </c>
      <c r="O299" s="49">
        <f t="shared" si="285"/>
        <v>43890</v>
      </c>
      <c r="P299" s="92">
        <f t="shared" si="286"/>
        <v>274890</v>
      </c>
      <c r="Q299" s="123">
        <v>157794</v>
      </c>
      <c r="R299" s="47">
        <f t="shared" si="287"/>
        <v>25263.937999999998</v>
      </c>
      <c r="S299" s="53">
        <f t="shared" si="288"/>
        <v>152649</v>
      </c>
      <c r="T299" s="52">
        <f t="shared" si="289"/>
        <v>60535.977781493457</v>
      </c>
      <c r="U299" s="52">
        <f t="shared" si="316"/>
        <v>152649</v>
      </c>
      <c r="V299" s="13"/>
      <c r="W299" s="13"/>
      <c r="X299" s="13"/>
      <c r="Y299" s="10"/>
      <c r="Z299" s="54">
        <v>24038</v>
      </c>
      <c r="AA299" s="55">
        <v>12279.61</v>
      </c>
      <c r="AB299" s="56">
        <f t="shared" si="291"/>
        <v>152649</v>
      </c>
      <c r="AC299" s="57">
        <f t="shared" si="292"/>
        <v>157794</v>
      </c>
      <c r="AD299" s="58">
        <f t="shared" si="293"/>
        <v>103098</v>
      </c>
      <c r="AE299" s="59">
        <f t="shared" si="294"/>
        <v>60535.977781493457</v>
      </c>
      <c r="AF299" s="60">
        <f t="shared" si="295"/>
        <v>25264</v>
      </c>
      <c r="AG299" s="61">
        <f t="shared" si="296"/>
        <v>124892.53</v>
      </c>
      <c r="AH299" s="62">
        <f t="shared" si="297"/>
        <v>0.82</v>
      </c>
      <c r="AI299" s="63" t="str">
        <f t="shared" si="298"/>
        <v xml:space="preserve">PROMEDIO  </v>
      </c>
    </row>
    <row r="300" spans="2:36" ht="18" customHeight="1">
      <c r="B300" s="365"/>
      <c r="C300" s="368"/>
      <c r="D300" s="362"/>
      <c r="E300" s="39">
        <v>224</v>
      </c>
      <c r="F300" s="43" t="s">
        <v>536</v>
      </c>
      <c r="G300" s="10"/>
      <c r="H300" s="10"/>
      <c r="I300" s="10"/>
      <c r="J300" s="44">
        <v>225</v>
      </c>
      <c r="K300" s="45" t="s">
        <v>537</v>
      </c>
      <c r="L300" s="46" t="s">
        <v>536</v>
      </c>
      <c r="M300" s="123">
        <v>8925</v>
      </c>
      <c r="N300" s="48">
        <v>4000</v>
      </c>
      <c r="O300" s="49">
        <f t="shared" si="285"/>
        <v>760</v>
      </c>
      <c r="P300" s="92">
        <f t="shared" si="286"/>
        <v>4760</v>
      </c>
      <c r="Q300" s="123">
        <v>5890.5</v>
      </c>
      <c r="R300" s="47">
        <f t="shared" si="287"/>
        <v>5816.2340000000004</v>
      </c>
      <c r="S300" s="52">
        <f t="shared" si="288"/>
        <v>5489</v>
      </c>
      <c r="T300" s="53">
        <f t="shared" si="289"/>
        <v>5436.9350335773652</v>
      </c>
      <c r="U300" s="52">
        <f>ROUND(T300,0)</f>
        <v>5437</v>
      </c>
      <c r="V300" s="13"/>
      <c r="W300" s="13"/>
      <c r="X300" s="13"/>
      <c r="Y300" s="10"/>
      <c r="Z300" s="54">
        <v>5534</v>
      </c>
      <c r="AA300" s="55">
        <v>2803.64</v>
      </c>
      <c r="AB300" s="56">
        <f t="shared" si="291"/>
        <v>5489</v>
      </c>
      <c r="AC300" s="57">
        <f t="shared" si="292"/>
        <v>5816</v>
      </c>
      <c r="AD300" s="58">
        <f t="shared" si="293"/>
        <v>5463</v>
      </c>
      <c r="AE300" s="59">
        <f t="shared" si="294"/>
        <v>5436.9350335773652</v>
      </c>
      <c r="AF300" s="60">
        <f t="shared" si="295"/>
        <v>4760</v>
      </c>
      <c r="AG300" s="61">
        <f t="shared" si="296"/>
        <v>632.35</v>
      </c>
      <c r="AH300" s="62">
        <f t="shared" si="297"/>
        <v>0.12</v>
      </c>
      <c r="AI300" s="63" t="str">
        <f t="shared" si="298"/>
        <v>MEDIA ARMONICA</v>
      </c>
    </row>
    <row r="301" spans="2:36" ht="18" customHeight="1">
      <c r="B301" s="365"/>
      <c r="C301" s="368"/>
      <c r="D301" s="362"/>
      <c r="E301" s="39">
        <v>225</v>
      </c>
      <c r="F301" s="43" t="s">
        <v>538</v>
      </c>
      <c r="G301" s="10"/>
      <c r="H301" s="10"/>
      <c r="I301" s="10"/>
      <c r="J301" s="44">
        <v>226</v>
      </c>
      <c r="K301" s="45" t="s">
        <v>539</v>
      </c>
      <c r="L301" s="46" t="s">
        <v>538</v>
      </c>
      <c r="M301" s="123">
        <v>21420</v>
      </c>
      <c r="N301" s="48">
        <v>150000</v>
      </c>
      <c r="O301" s="49">
        <f t="shared" si="285"/>
        <v>28500</v>
      </c>
      <c r="P301" s="92">
        <f t="shared" si="286"/>
        <v>178500</v>
      </c>
      <c r="Q301" s="123">
        <v>340649.4</v>
      </c>
      <c r="R301" s="47">
        <f t="shared" si="287"/>
        <v>195107.64</v>
      </c>
      <c r="S301" s="52">
        <f t="shared" si="288"/>
        <v>238086</v>
      </c>
      <c r="T301" s="53">
        <f t="shared" si="289"/>
        <v>219568.10975032873</v>
      </c>
      <c r="U301" s="52">
        <f t="shared" ref="U301:U307" si="317">ROUND(T301,0)</f>
        <v>219568</v>
      </c>
      <c r="V301" s="13"/>
      <c r="W301" s="13"/>
      <c r="X301" s="13"/>
      <c r="Y301" s="10"/>
      <c r="Z301" s="54">
        <v>185640</v>
      </c>
      <c r="AA301" s="55">
        <v>93958.83</v>
      </c>
      <c r="AB301" s="56">
        <f t="shared" si="291"/>
        <v>238086</v>
      </c>
      <c r="AC301" s="57">
        <f t="shared" si="292"/>
        <v>195108</v>
      </c>
      <c r="AD301" s="58">
        <f t="shared" si="293"/>
        <v>228073</v>
      </c>
      <c r="AE301" s="59">
        <f t="shared" si="294"/>
        <v>219568.10975032873</v>
      </c>
      <c r="AF301" s="60">
        <f t="shared" si="295"/>
        <v>178500</v>
      </c>
      <c r="AG301" s="61">
        <f t="shared" si="296"/>
        <v>89210.09</v>
      </c>
      <c r="AH301" s="62">
        <f t="shared" si="297"/>
        <v>0.37</v>
      </c>
      <c r="AI301" s="63" t="str">
        <f t="shared" si="298"/>
        <v>MEDIA ARMONICA</v>
      </c>
    </row>
    <row r="302" spans="2:36" ht="18" customHeight="1">
      <c r="B302" s="365"/>
      <c r="C302" s="368"/>
      <c r="D302" s="362"/>
      <c r="E302" s="39">
        <v>226</v>
      </c>
      <c r="F302" s="43" t="s">
        <v>540</v>
      </c>
      <c r="G302" s="10"/>
      <c r="H302" s="10"/>
      <c r="I302" s="10"/>
      <c r="J302" s="44">
        <v>227</v>
      </c>
      <c r="K302" s="45" t="s">
        <v>541</v>
      </c>
      <c r="L302" s="46" t="s">
        <v>540</v>
      </c>
      <c r="M302" s="73">
        <v>257040</v>
      </c>
      <c r="N302" s="48">
        <v>18000</v>
      </c>
      <c r="O302" s="49">
        <f t="shared" si="285"/>
        <v>3420</v>
      </c>
      <c r="P302" s="92">
        <f t="shared" si="286"/>
        <v>21420</v>
      </c>
      <c r="Q302" s="73">
        <v>31416</v>
      </c>
      <c r="R302" s="47">
        <f t="shared" si="287"/>
        <v>23012.696</v>
      </c>
      <c r="S302" s="52">
        <f t="shared" si="288"/>
        <v>25283</v>
      </c>
      <c r="T302" s="53">
        <f t="shared" si="289"/>
        <v>24596.105487184766</v>
      </c>
      <c r="U302" s="52">
        <f t="shared" si="317"/>
        <v>24596</v>
      </c>
      <c r="V302" s="142" t="s">
        <v>241</v>
      </c>
      <c r="W302" s="76">
        <v>21896</v>
      </c>
      <c r="X302" s="76">
        <v>11180.05</v>
      </c>
      <c r="Y302" s="10"/>
      <c r="Z302" s="54">
        <v>21896</v>
      </c>
      <c r="AA302" s="55">
        <v>11180.05</v>
      </c>
      <c r="AB302" s="56">
        <f t="shared" si="291"/>
        <v>25283</v>
      </c>
      <c r="AC302" s="57">
        <f t="shared" si="292"/>
        <v>23013</v>
      </c>
      <c r="AD302" s="58">
        <f t="shared" si="293"/>
        <v>24926</v>
      </c>
      <c r="AE302" s="59">
        <f t="shared" si="294"/>
        <v>24596.105487184766</v>
      </c>
      <c r="AF302" s="60">
        <f t="shared" si="295"/>
        <v>21420</v>
      </c>
      <c r="AG302" s="61">
        <f t="shared" si="296"/>
        <v>5370.79</v>
      </c>
      <c r="AH302" s="62">
        <f t="shared" si="297"/>
        <v>0.21</v>
      </c>
      <c r="AI302" s="63" t="str">
        <f t="shared" si="298"/>
        <v>MEDIA ARMONICA</v>
      </c>
    </row>
    <row r="303" spans="2:36" ht="18" customHeight="1">
      <c r="B303" s="365"/>
      <c r="C303" s="368"/>
      <c r="D303" s="362"/>
      <c r="E303" s="39">
        <v>227</v>
      </c>
      <c r="F303" s="43" t="s">
        <v>542</v>
      </c>
      <c r="G303" s="10"/>
      <c r="H303" s="10"/>
      <c r="I303" s="10"/>
      <c r="J303" s="44">
        <v>228</v>
      </c>
      <c r="K303" s="45" t="s">
        <v>543</v>
      </c>
      <c r="L303" s="46" t="s">
        <v>542</v>
      </c>
      <c r="M303" s="123">
        <v>33320</v>
      </c>
      <c r="N303" s="48">
        <v>65000</v>
      </c>
      <c r="O303" s="49">
        <f t="shared" si="285"/>
        <v>12350</v>
      </c>
      <c r="P303" s="92">
        <f t="shared" si="286"/>
        <v>77350</v>
      </c>
      <c r="Q303" s="123">
        <v>19635</v>
      </c>
      <c r="R303" s="47">
        <f t="shared" si="287"/>
        <v>57970.006999999998</v>
      </c>
      <c r="S303" s="53">
        <f t="shared" si="288"/>
        <v>51652</v>
      </c>
      <c r="T303" s="52">
        <f t="shared" si="289"/>
        <v>36987.715191112475</v>
      </c>
      <c r="U303" s="52">
        <f>ROUND(S303,0)</f>
        <v>51652</v>
      </c>
      <c r="V303" s="13"/>
      <c r="W303" s="13"/>
      <c r="X303" s="13"/>
      <c r="Y303" s="10"/>
      <c r="Z303" s="54">
        <v>55157</v>
      </c>
      <c r="AA303" s="55">
        <v>27944.77</v>
      </c>
      <c r="AB303" s="56">
        <f t="shared" si="291"/>
        <v>51652</v>
      </c>
      <c r="AC303" s="57">
        <f t="shared" si="292"/>
        <v>57970</v>
      </c>
      <c r="AD303" s="58">
        <f t="shared" si="293"/>
        <v>44487</v>
      </c>
      <c r="AE303" s="59">
        <f t="shared" si="294"/>
        <v>36987.715191112475</v>
      </c>
      <c r="AF303" s="60">
        <f t="shared" si="295"/>
        <v>19635</v>
      </c>
      <c r="AG303" s="61">
        <f t="shared" si="296"/>
        <v>29371.69</v>
      </c>
      <c r="AH303" s="62">
        <f t="shared" si="297"/>
        <v>0.56999999999999995</v>
      </c>
      <c r="AI303" s="63" t="str">
        <f t="shared" si="298"/>
        <v xml:space="preserve">PROMEDIO  </v>
      </c>
    </row>
    <row r="304" spans="2:36" ht="18" customHeight="1">
      <c r="B304" s="365"/>
      <c r="C304" s="368"/>
      <c r="D304" s="362"/>
      <c r="E304" s="39">
        <v>228</v>
      </c>
      <c r="F304" s="43" t="s">
        <v>544</v>
      </c>
      <c r="G304" s="10"/>
      <c r="H304" s="10"/>
      <c r="I304" s="10"/>
      <c r="J304" s="44">
        <v>229</v>
      </c>
      <c r="K304" s="45" t="s">
        <v>545</v>
      </c>
      <c r="L304" s="46" t="s">
        <v>544</v>
      </c>
      <c r="M304" s="123">
        <v>113050</v>
      </c>
      <c r="N304" s="48">
        <v>65000</v>
      </c>
      <c r="O304" s="49">
        <f t="shared" si="285"/>
        <v>12350</v>
      </c>
      <c r="P304" s="92">
        <f t="shared" si="286"/>
        <v>77350</v>
      </c>
      <c r="Q304" s="123">
        <v>185640</v>
      </c>
      <c r="R304" s="47">
        <f t="shared" si="287"/>
        <v>111124.33199999999</v>
      </c>
      <c r="S304" s="52">
        <f t="shared" si="288"/>
        <v>124705</v>
      </c>
      <c r="T304" s="53">
        <f t="shared" si="289"/>
        <v>109833.99578041442</v>
      </c>
      <c r="U304" s="52">
        <f t="shared" si="317"/>
        <v>109834</v>
      </c>
      <c r="V304" s="13"/>
      <c r="W304" s="13"/>
      <c r="X304" s="13"/>
      <c r="Y304" s="10"/>
      <c r="Z304" s="54">
        <v>105732</v>
      </c>
      <c r="AA304" s="55">
        <v>53895.1</v>
      </c>
      <c r="AB304" s="56">
        <f t="shared" si="291"/>
        <v>124705</v>
      </c>
      <c r="AC304" s="57">
        <f t="shared" si="292"/>
        <v>111124</v>
      </c>
      <c r="AD304" s="58">
        <f t="shared" si="293"/>
        <v>116855</v>
      </c>
      <c r="AE304" s="59">
        <f t="shared" si="294"/>
        <v>109833.99578041442</v>
      </c>
      <c r="AF304" s="60">
        <f t="shared" si="295"/>
        <v>77350</v>
      </c>
      <c r="AG304" s="61">
        <f t="shared" si="296"/>
        <v>55407.6</v>
      </c>
      <c r="AH304" s="62">
        <f t="shared" si="297"/>
        <v>0.44</v>
      </c>
      <c r="AI304" s="63" t="str">
        <f t="shared" si="298"/>
        <v>MEDIA ARMONICA</v>
      </c>
    </row>
    <row r="305" spans="2:36" ht="18" customHeight="1">
      <c r="B305" s="365"/>
      <c r="C305" s="368"/>
      <c r="D305" s="362"/>
      <c r="E305" s="39">
        <v>229</v>
      </c>
      <c r="F305" s="43" t="s">
        <v>546</v>
      </c>
      <c r="G305" s="10"/>
      <c r="H305" s="10"/>
      <c r="I305" s="10"/>
      <c r="J305" s="44">
        <v>230</v>
      </c>
      <c r="K305" s="45" t="s">
        <v>547</v>
      </c>
      <c r="L305" s="46" t="s">
        <v>546</v>
      </c>
      <c r="M305" s="123">
        <v>113050</v>
      </c>
      <c r="N305" s="48">
        <v>65000</v>
      </c>
      <c r="O305" s="49">
        <f t="shared" si="285"/>
        <v>12350</v>
      </c>
      <c r="P305" s="92">
        <f t="shared" si="286"/>
        <v>77350</v>
      </c>
      <c r="Q305" s="123">
        <v>92820</v>
      </c>
      <c r="R305" s="47">
        <f t="shared" si="287"/>
        <v>107372.262</v>
      </c>
      <c r="S305" s="52">
        <f t="shared" si="288"/>
        <v>92514</v>
      </c>
      <c r="T305" s="53">
        <f t="shared" si="289"/>
        <v>90867.289959512535</v>
      </c>
      <c r="U305" s="52">
        <f t="shared" si="317"/>
        <v>90867</v>
      </c>
      <c r="V305" s="13"/>
      <c r="W305" s="13"/>
      <c r="X305" s="13"/>
      <c r="Y305" s="10"/>
      <c r="Z305" s="54">
        <v>102162</v>
      </c>
      <c r="AA305" s="55">
        <v>51225.93</v>
      </c>
      <c r="AB305" s="56">
        <f t="shared" si="291"/>
        <v>92514</v>
      </c>
      <c r="AC305" s="57">
        <f t="shared" si="292"/>
        <v>92820</v>
      </c>
      <c r="AD305" s="58">
        <f t="shared" si="293"/>
        <v>91692</v>
      </c>
      <c r="AE305" s="59">
        <f t="shared" si="294"/>
        <v>90867.289959512535</v>
      </c>
      <c r="AF305" s="60">
        <f t="shared" si="295"/>
        <v>77350</v>
      </c>
      <c r="AG305" s="61">
        <f t="shared" si="296"/>
        <v>15013.47</v>
      </c>
      <c r="AH305" s="62">
        <f t="shared" si="297"/>
        <v>0.16</v>
      </c>
      <c r="AI305" s="63" t="str">
        <f t="shared" si="298"/>
        <v>MEDIA ARMONICA</v>
      </c>
    </row>
    <row r="306" spans="2:36" ht="18" customHeight="1">
      <c r="B306" s="365"/>
      <c r="C306" s="368"/>
      <c r="D306" s="362"/>
      <c r="E306" s="39">
        <v>230</v>
      </c>
      <c r="F306" s="97" t="s">
        <v>548</v>
      </c>
      <c r="G306" s="10"/>
      <c r="H306" s="10"/>
      <c r="I306" s="10"/>
      <c r="J306" s="113">
        <v>231</v>
      </c>
      <c r="K306" s="114" t="s">
        <v>549</v>
      </c>
      <c r="L306" s="115" t="s">
        <v>548</v>
      </c>
      <c r="M306" s="99">
        <v>321300</v>
      </c>
      <c r="N306" s="103">
        <v>110000</v>
      </c>
      <c r="O306" s="104">
        <f t="shared" si="285"/>
        <v>20900</v>
      </c>
      <c r="P306" s="98">
        <f t="shared" si="286"/>
        <v>130900</v>
      </c>
      <c r="Q306" s="115"/>
      <c r="R306" s="115"/>
      <c r="S306" s="53">
        <f t="shared" si="288"/>
        <v>130900</v>
      </c>
      <c r="T306" s="52">
        <f t="shared" si="289"/>
        <v>130900</v>
      </c>
      <c r="U306" s="52">
        <f>ROUND(S306,0)</f>
        <v>130900</v>
      </c>
      <c r="V306" s="13"/>
      <c r="W306" s="76"/>
      <c r="X306" s="76"/>
      <c r="Y306" s="10"/>
      <c r="Z306" s="69"/>
      <c r="AA306" s="10"/>
      <c r="AB306" s="56">
        <f>+ROUND(AVERAGE(P306,Q306),0)</f>
        <v>130900</v>
      </c>
      <c r="AC306" s="57">
        <f t="shared" ref="AC306:AC308" si="318">+ROUND(MEDIAN(P306,Q306),0)</f>
        <v>130900</v>
      </c>
      <c r="AD306" s="58">
        <f t="shared" ref="AD306:AD308" si="319">+ROUND(GEOMEAN(P306,Q306),0)</f>
        <v>130900</v>
      </c>
      <c r="AE306" s="59">
        <f t="shared" ref="AE306:AE308" si="320">HARMEAN(P306,Q306)</f>
        <v>130900</v>
      </c>
      <c r="AF306" s="60">
        <f t="shared" ref="AF306:AF308" si="321">+ROUND(MIN(P306,Q306),0)</f>
        <v>130900</v>
      </c>
      <c r="AG306" s="61" t="e">
        <f t="shared" ref="AG306:AG308" si="322">+ROUND(_xlfn.STDEV.S(P306,Q306),2)</f>
        <v>#DIV/0!</v>
      </c>
      <c r="AH306" s="62" t="e">
        <f t="shared" si="297"/>
        <v>#DIV/0!</v>
      </c>
      <c r="AI306" s="143" t="s">
        <v>550</v>
      </c>
      <c r="AJ306" s="66" t="s">
        <v>551</v>
      </c>
    </row>
    <row r="307" spans="2:36" ht="18" customHeight="1">
      <c r="B307" s="365"/>
      <c r="C307" s="368"/>
      <c r="D307" s="362"/>
      <c r="E307" s="39">
        <v>231</v>
      </c>
      <c r="F307" s="43" t="s">
        <v>552</v>
      </c>
      <c r="G307" s="10"/>
      <c r="H307" s="10"/>
      <c r="I307" s="10"/>
      <c r="J307" s="44">
        <v>232</v>
      </c>
      <c r="K307" s="45" t="s">
        <v>553</v>
      </c>
      <c r="L307" s="46" t="s">
        <v>552</v>
      </c>
      <c r="M307" s="73">
        <v>1428</v>
      </c>
      <c r="N307" s="48">
        <v>22000</v>
      </c>
      <c r="O307" s="49">
        <f t="shared" si="285"/>
        <v>4180</v>
      </c>
      <c r="P307" s="92">
        <f t="shared" si="286"/>
        <v>26180</v>
      </c>
      <c r="Q307" s="92">
        <v>43197</v>
      </c>
      <c r="R307" s="92"/>
      <c r="S307" s="52">
        <f t="shared" si="288"/>
        <v>34689</v>
      </c>
      <c r="T307" s="53">
        <f>AE307</f>
        <v>32601.509433962263</v>
      </c>
      <c r="U307" s="52">
        <f t="shared" si="317"/>
        <v>32602</v>
      </c>
      <c r="V307" s="13" t="s">
        <v>241</v>
      </c>
      <c r="W307" s="76"/>
      <c r="X307" s="76"/>
      <c r="Y307" s="10"/>
      <c r="Z307" s="69"/>
      <c r="AA307" s="10"/>
      <c r="AB307" s="56">
        <f t="shared" ref="AB307:AB308" si="323">+ROUND(AVERAGE(P307,Q307),0)</f>
        <v>34689</v>
      </c>
      <c r="AC307" s="57">
        <f t="shared" si="318"/>
        <v>34689</v>
      </c>
      <c r="AD307" s="58">
        <f t="shared" si="319"/>
        <v>33629</v>
      </c>
      <c r="AE307" s="59">
        <f t="shared" si="320"/>
        <v>32601.509433962263</v>
      </c>
      <c r="AF307" s="60">
        <f t="shared" si="321"/>
        <v>26180</v>
      </c>
      <c r="AG307" s="61">
        <f t="shared" si="322"/>
        <v>12032.84</v>
      </c>
      <c r="AH307" s="62">
        <f t="shared" si="297"/>
        <v>0.35</v>
      </c>
      <c r="AI307" s="78" t="str">
        <f t="shared" si="298"/>
        <v>MEDIA ARMONICA</v>
      </c>
    </row>
    <row r="308" spans="2:36" ht="18" customHeight="1" thickBot="1">
      <c r="B308" s="366"/>
      <c r="C308" s="369"/>
      <c r="D308" s="363"/>
      <c r="E308" s="39">
        <v>232</v>
      </c>
      <c r="F308" s="97" t="s">
        <v>554</v>
      </c>
      <c r="G308" s="10"/>
      <c r="H308" s="10"/>
      <c r="I308" s="10"/>
      <c r="J308" s="44">
        <v>233</v>
      </c>
      <c r="K308" s="45" t="s">
        <v>555</v>
      </c>
      <c r="L308" s="46" t="s">
        <v>554</v>
      </c>
      <c r="M308" s="73">
        <v>428400</v>
      </c>
      <c r="N308" s="48">
        <v>285000</v>
      </c>
      <c r="O308" s="49">
        <f t="shared" si="285"/>
        <v>54150</v>
      </c>
      <c r="P308" s="98">
        <f t="shared" si="286"/>
        <v>339150</v>
      </c>
      <c r="Q308" s="73">
        <v>68722.5</v>
      </c>
      <c r="R308" s="73"/>
      <c r="S308" s="53">
        <f>AB308</f>
        <v>203936</v>
      </c>
      <c r="T308" s="52">
        <f>AE308</f>
        <v>114286.87089715536</v>
      </c>
      <c r="U308" s="52">
        <f>ROUND(S308,0)</f>
        <v>203936</v>
      </c>
      <c r="V308" s="142" t="s">
        <v>241</v>
      </c>
      <c r="W308" s="76"/>
      <c r="X308" s="76"/>
      <c r="Y308" s="10"/>
      <c r="Z308" s="69"/>
      <c r="AA308" s="10"/>
      <c r="AB308" s="56">
        <f t="shared" si="323"/>
        <v>203936</v>
      </c>
      <c r="AC308" s="57">
        <f t="shared" si="318"/>
        <v>203936</v>
      </c>
      <c r="AD308" s="58">
        <f t="shared" si="319"/>
        <v>152667</v>
      </c>
      <c r="AE308" s="59">
        <f t="shared" si="320"/>
        <v>114286.87089715536</v>
      </c>
      <c r="AF308" s="60">
        <f t="shared" si="321"/>
        <v>68723</v>
      </c>
      <c r="AG308" s="61">
        <f t="shared" si="322"/>
        <v>191221.12</v>
      </c>
      <c r="AH308" s="62">
        <f t="shared" si="297"/>
        <v>0.94</v>
      </c>
      <c r="AI308" s="78" t="str">
        <f t="shared" si="298"/>
        <v xml:space="preserve">PROMEDIO  </v>
      </c>
      <c r="AJ308" t="s">
        <v>439</v>
      </c>
    </row>
    <row r="309" spans="2:36" ht="50.25" customHeight="1">
      <c r="B309" s="364">
        <v>1600000</v>
      </c>
      <c r="C309" s="361" t="s">
        <v>556</v>
      </c>
      <c r="D309" s="338">
        <v>10</v>
      </c>
      <c r="E309" s="140"/>
      <c r="F309" s="105" t="s">
        <v>557</v>
      </c>
      <c r="G309" s="33"/>
      <c r="H309" s="106"/>
      <c r="I309" s="106"/>
      <c r="J309" s="106"/>
      <c r="K309" s="106"/>
      <c r="L309" s="106"/>
      <c r="M309" s="107"/>
      <c r="N309" s="106"/>
      <c r="O309" s="106"/>
      <c r="P309" s="106"/>
      <c r="Q309" s="108"/>
      <c r="R309" s="106"/>
      <c r="S309" s="106"/>
      <c r="T309" s="106"/>
      <c r="U309" s="106"/>
      <c r="V309" s="106"/>
      <c r="W309" s="109"/>
      <c r="X309" s="109"/>
      <c r="Y309" s="109"/>
      <c r="Z309" s="106"/>
      <c r="AA309" s="106"/>
      <c r="AB309" s="106"/>
      <c r="AC309" s="106"/>
      <c r="AD309" s="106"/>
      <c r="AE309" s="106"/>
      <c r="AF309" s="106"/>
      <c r="AG309" s="106"/>
      <c r="AH309" s="106"/>
      <c r="AI309" s="106"/>
    </row>
    <row r="310" spans="2:36" ht="25.5" customHeight="1">
      <c r="B310" s="365"/>
      <c r="C310" s="362"/>
      <c r="D310" s="338"/>
      <c r="E310" s="39"/>
      <c r="F310" s="40" t="s">
        <v>6</v>
      </c>
      <c r="G310" s="10"/>
      <c r="H310" s="10"/>
      <c r="I310" s="10"/>
      <c r="J310" s="10"/>
      <c r="K310" s="10"/>
      <c r="L310" s="41"/>
      <c r="M310" s="10"/>
      <c r="N310" s="10"/>
      <c r="O310" s="10"/>
      <c r="P310" s="42"/>
      <c r="Q310" s="10"/>
      <c r="R310" s="10"/>
      <c r="S310" s="10"/>
      <c r="T310" s="10"/>
      <c r="U310" s="10"/>
      <c r="V310" s="13"/>
      <c r="W310" s="13"/>
      <c r="X310" s="13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</row>
    <row r="311" spans="2:36" ht="14.25" customHeight="1">
      <c r="B311" s="365"/>
      <c r="C311" s="362"/>
      <c r="D311" s="338"/>
      <c r="E311" s="39">
        <v>233</v>
      </c>
      <c r="F311" s="210" t="s">
        <v>558</v>
      </c>
      <c r="G311" s="10"/>
      <c r="H311" s="10"/>
      <c r="I311" s="10"/>
      <c r="J311" s="44">
        <v>234</v>
      </c>
      <c r="K311" s="45" t="s">
        <v>559</v>
      </c>
      <c r="L311" s="46" t="s">
        <v>558</v>
      </c>
      <c r="M311" s="144"/>
      <c r="N311" s="144"/>
      <c r="O311" s="144"/>
      <c r="P311" s="144"/>
      <c r="Q311" s="99">
        <v>137445</v>
      </c>
      <c r="R311" s="209">
        <v>235910</v>
      </c>
      <c r="S311" s="53">
        <f>AB311</f>
        <v>186678</v>
      </c>
      <c r="T311" s="53">
        <f t="shared" ref="T311:T312" si="324">AE311</f>
        <v>173693.40145437987</v>
      </c>
      <c r="U311" s="52">
        <f>ROUND(T311,0)</f>
        <v>173693</v>
      </c>
      <c r="V311" s="13"/>
      <c r="W311" s="13"/>
      <c r="X311" s="13"/>
      <c r="Y311" s="10"/>
      <c r="Z311" s="69"/>
      <c r="AA311" s="10"/>
      <c r="AB311" s="56">
        <f>+ROUND(AVERAGE(R311,Q311),0)</f>
        <v>186678</v>
      </c>
      <c r="AC311" s="57">
        <f t="shared" ref="AC311:AC312" si="325">+ROUND(MEDIAN(P311,Q311),0)</f>
        <v>137445</v>
      </c>
      <c r="AD311" s="58">
        <f t="shared" ref="AD311:AD312" si="326">+ROUND(GEOMEAN(P311,Q311),0)</f>
        <v>137445</v>
      </c>
      <c r="AE311" s="59">
        <f>HARMEAN(R311,Q311)</f>
        <v>173693.40145437987</v>
      </c>
      <c r="AF311" s="60">
        <f t="shared" ref="AF311:AF312" si="327">+ROUND(MIN(P311,Q311),0)</f>
        <v>137445</v>
      </c>
      <c r="AG311" s="61" t="e">
        <f t="shared" ref="AG311:AG312" si="328">+ROUND(_xlfn.STDEV.S(P311,Q311),2)</f>
        <v>#DIV/0!</v>
      </c>
      <c r="AH311" s="62" t="e">
        <f t="shared" ref="AH311:AH312" si="329">+ROUND(AG311/AB311,2)</f>
        <v>#DIV/0!</v>
      </c>
      <c r="AI311" s="78" t="s">
        <v>550</v>
      </c>
      <c r="AJ311" s="66" t="s">
        <v>628</v>
      </c>
    </row>
    <row r="312" spans="2:36" ht="14.25" customHeight="1" thickBot="1">
      <c r="B312" s="366"/>
      <c r="C312" s="363"/>
      <c r="D312" s="338"/>
      <c r="E312" s="39">
        <v>234</v>
      </c>
      <c r="F312" s="210" t="s">
        <v>560</v>
      </c>
      <c r="G312" s="10"/>
      <c r="H312" s="10"/>
      <c r="I312" s="10"/>
      <c r="J312" s="145">
        <v>235</v>
      </c>
      <c r="K312" s="146" t="s">
        <v>561</v>
      </c>
      <c r="L312" s="144" t="s">
        <v>560</v>
      </c>
      <c r="M312" s="144"/>
      <c r="N312" s="144"/>
      <c r="O312" s="144"/>
      <c r="P312" s="144"/>
      <c r="Q312" s="144"/>
      <c r="R312" s="209">
        <v>422348</v>
      </c>
      <c r="S312" s="53">
        <f>AB312</f>
        <v>422348</v>
      </c>
      <c r="T312" s="53">
        <f t="shared" si="324"/>
        <v>422348</v>
      </c>
      <c r="U312" s="52">
        <f>ROUND(T312,0)</f>
        <v>422348</v>
      </c>
      <c r="V312" s="13"/>
      <c r="W312" s="13"/>
      <c r="X312" s="13"/>
      <c r="Y312" s="10"/>
      <c r="Z312" s="69"/>
      <c r="AA312" s="10"/>
      <c r="AB312" s="56">
        <f>+ROUND(AVERAGE(P312,Q312,R312),0)</f>
        <v>422348</v>
      </c>
      <c r="AC312" s="57" t="e">
        <f t="shared" si="325"/>
        <v>#NUM!</v>
      </c>
      <c r="AD312" s="58" t="e">
        <f t="shared" si="326"/>
        <v>#NUM!</v>
      </c>
      <c r="AE312" s="59">
        <f>HARMEAN(P312,Q312,R312)</f>
        <v>422348</v>
      </c>
      <c r="AF312" s="60">
        <f t="shared" si="327"/>
        <v>0</v>
      </c>
      <c r="AG312" s="61" t="e">
        <f t="shared" si="328"/>
        <v>#DIV/0!</v>
      </c>
      <c r="AH312" s="62" t="e">
        <f t="shared" si="329"/>
        <v>#DIV/0!</v>
      </c>
      <c r="AI312" s="78"/>
      <c r="AJ312" s="66" t="s">
        <v>628</v>
      </c>
    </row>
    <row r="313" spans="2:36" ht="25.5" customHeight="1">
      <c r="B313" s="337">
        <v>130000</v>
      </c>
      <c r="C313" s="338" t="s">
        <v>563</v>
      </c>
      <c r="D313" s="338">
        <v>10</v>
      </c>
      <c r="E313" s="140"/>
      <c r="F313" s="105" t="s">
        <v>564</v>
      </c>
      <c r="G313" s="33"/>
      <c r="H313" s="106"/>
      <c r="I313" s="106"/>
      <c r="J313" s="106"/>
      <c r="K313" s="106"/>
      <c r="L313" s="106"/>
      <c r="M313" s="107"/>
      <c r="N313" s="106"/>
      <c r="O313" s="106"/>
      <c r="P313" s="106"/>
      <c r="Q313" s="108"/>
      <c r="R313" s="106"/>
      <c r="S313" s="106"/>
      <c r="T313" s="106"/>
      <c r="U313" s="106"/>
      <c r="V313" s="106"/>
      <c r="W313" s="109"/>
      <c r="X313" s="109"/>
      <c r="Y313" s="109"/>
      <c r="Z313" s="106"/>
      <c r="AA313" s="106"/>
      <c r="AB313" s="106"/>
      <c r="AC313" s="106"/>
      <c r="AD313" s="106"/>
      <c r="AE313" s="106"/>
      <c r="AF313" s="106"/>
      <c r="AG313" s="106"/>
      <c r="AH313" s="106"/>
      <c r="AI313" s="106"/>
    </row>
    <row r="314" spans="2:36" ht="25.5" customHeight="1">
      <c r="B314" s="337"/>
      <c r="C314" s="338"/>
      <c r="D314" s="338"/>
      <c r="E314" s="39"/>
      <c r="F314" s="40" t="s">
        <v>6</v>
      </c>
      <c r="G314" s="10"/>
      <c r="H314" s="10"/>
      <c r="I314" s="10"/>
      <c r="J314" s="10"/>
      <c r="K314" s="10"/>
      <c r="L314" s="41"/>
      <c r="M314" s="10"/>
      <c r="N314" s="10"/>
      <c r="O314" s="10"/>
      <c r="P314" s="42"/>
      <c r="Q314" s="10"/>
      <c r="R314" s="10"/>
      <c r="S314" s="10"/>
      <c r="T314" s="10"/>
      <c r="U314" s="10"/>
      <c r="V314" s="13"/>
      <c r="W314" s="13"/>
      <c r="X314" s="13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</row>
    <row r="315" spans="2:36" ht="24.75" customHeight="1">
      <c r="B315" s="337"/>
      <c r="C315" s="338"/>
      <c r="D315" s="338"/>
      <c r="E315" s="39">
        <v>235</v>
      </c>
      <c r="F315" s="43" t="s">
        <v>565</v>
      </c>
      <c r="G315" s="10"/>
      <c r="H315" s="10"/>
      <c r="I315" s="10"/>
      <c r="J315" s="44">
        <v>236</v>
      </c>
      <c r="K315" s="45" t="s">
        <v>566</v>
      </c>
      <c r="L315" s="46" t="s">
        <v>565</v>
      </c>
      <c r="M315" s="73">
        <v>321300</v>
      </c>
      <c r="N315" s="48">
        <v>250000</v>
      </c>
      <c r="O315" s="49">
        <f t="shared" ref="O315" si="330">N315*19%</f>
        <v>47500</v>
      </c>
      <c r="P315" s="92">
        <f t="shared" ref="P315" si="331">N315+O315</f>
        <v>297500</v>
      </c>
      <c r="Q315" s="73">
        <v>127627.5</v>
      </c>
      <c r="R315" s="47">
        <f t="shared" ref="R315" si="332">(Z315*5.1%)+Z315</f>
        <v>269211.54800000001</v>
      </c>
      <c r="S315" s="52">
        <f>AB315</f>
        <v>231446</v>
      </c>
      <c r="T315" s="53">
        <f t="shared" ref="T315" si="333">AE315</f>
        <v>201191.08612290781</v>
      </c>
      <c r="U315" s="52">
        <f t="shared" ref="U315" si="334">ROUND(T315,0)</f>
        <v>201191</v>
      </c>
      <c r="V315" s="13"/>
      <c r="W315" s="76">
        <v>256148</v>
      </c>
      <c r="X315" s="76">
        <v>129658.83</v>
      </c>
      <c r="Y315" s="10"/>
      <c r="Z315" s="54">
        <v>256148</v>
      </c>
      <c r="AA315" s="55">
        <v>129658.83</v>
      </c>
      <c r="AB315" s="56">
        <f t="shared" ref="AB315" si="335">+ROUND(AVERAGE(P315,Q315,R315),0)</f>
        <v>231446</v>
      </c>
      <c r="AC315" s="57">
        <f t="shared" ref="AC315" si="336">+ROUND(MEDIAN(P315,Q315,R315),0)</f>
        <v>269212</v>
      </c>
      <c r="AD315" s="58">
        <f t="shared" ref="AD315" si="337">+ROUND(GEOMEAN(P315,Q315,R315),0)</f>
        <v>217024</v>
      </c>
      <c r="AE315" s="59">
        <f t="shared" ref="AE315" si="338">HARMEAN(P315,Q315,R315)</f>
        <v>201191.08612290781</v>
      </c>
      <c r="AF315" s="60">
        <f t="shared" ref="AF315" si="339">+ROUND(MIN(P315,Q315,R315),0)</f>
        <v>127628</v>
      </c>
      <c r="AG315" s="61">
        <f t="shared" ref="AG315" si="340">+ROUND(_xlfn.STDEV.S(P315,Q315,R315),2)</f>
        <v>91015.52</v>
      </c>
      <c r="AH315" s="62">
        <f t="shared" ref="AH315" si="341">+ROUND(AG315/AB315,2)</f>
        <v>0.39</v>
      </c>
      <c r="AI315" s="63" t="str">
        <f t="shared" ref="AI315" si="342">IF(AND(AH315&lt;=50%),"MEDIA ARMONICA","PROMEDIO  ")</f>
        <v>MEDIA ARMONICA</v>
      </c>
    </row>
    <row r="316" spans="2:36" ht="25.5" customHeight="1">
      <c r="B316" s="337">
        <v>190616.13</v>
      </c>
      <c r="C316" s="338" t="s">
        <v>567</v>
      </c>
      <c r="D316" s="338">
        <v>10</v>
      </c>
      <c r="E316" s="39"/>
      <c r="F316" s="126" t="s">
        <v>564</v>
      </c>
      <c r="G316" s="10"/>
      <c r="H316" s="10"/>
      <c r="I316" s="10"/>
      <c r="J316" s="10"/>
      <c r="K316" s="10"/>
      <c r="L316" s="41"/>
      <c r="M316" s="10"/>
      <c r="N316" s="10"/>
      <c r="O316" s="10"/>
      <c r="P316" s="42"/>
      <c r="Q316" s="10"/>
      <c r="R316" s="10"/>
      <c r="S316" s="10"/>
      <c r="T316" s="10"/>
      <c r="U316" s="10"/>
      <c r="V316" s="13"/>
      <c r="W316" s="13"/>
      <c r="X316" s="13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</row>
    <row r="317" spans="2:36" ht="25.5" customHeight="1">
      <c r="B317" s="337"/>
      <c r="C317" s="338"/>
      <c r="D317" s="338"/>
      <c r="E317" s="39"/>
      <c r="F317" s="40" t="s">
        <v>6</v>
      </c>
      <c r="G317" s="10"/>
      <c r="H317" s="10"/>
      <c r="I317" s="10"/>
      <c r="J317" s="10"/>
      <c r="K317" s="10"/>
      <c r="L317" s="41"/>
      <c r="M317" s="10"/>
      <c r="N317" s="10"/>
      <c r="O317" s="10"/>
      <c r="P317" s="42"/>
      <c r="Q317" s="10"/>
      <c r="R317" s="10"/>
      <c r="S317" s="10"/>
      <c r="T317" s="10"/>
      <c r="U317" s="10"/>
      <c r="V317" s="13"/>
      <c r="W317" s="13"/>
      <c r="X317" s="13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</row>
    <row r="318" spans="2:36" ht="25.5" customHeight="1">
      <c r="B318" s="337"/>
      <c r="C318" s="338"/>
      <c r="D318" s="338"/>
      <c r="E318" s="39">
        <v>236</v>
      </c>
      <c r="F318" s="43" t="s">
        <v>568</v>
      </c>
      <c r="G318" s="10"/>
      <c r="H318" s="10"/>
      <c r="I318" s="10"/>
      <c r="J318" s="44">
        <v>237</v>
      </c>
      <c r="K318" s="45" t="s">
        <v>569</v>
      </c>
      <c r="L318" s="46" t="s">
        <v>568</v>
      </c>
      <c r="M318" s="47">
        <v>106981</v>
      </c>
      <c r="N318" s="48">
        <v>136500</v>
      </c>
      <c r="O318" s="49">
        <f t="shared" ref="O318:O319" si="343">N318*19%</f>
        <v>25935</v>
      </c>
      <c r="P318" s="92">
        <f t="shared" ref="P318:P319" si="344">N318+O318</f>
        <v>162435</v>
      </c>
      <c r="Q318" s="47">
        <v>198117.15</v>
      </c>
      <c r="R318" s="47">
        <f t="shared" ref="R318:R319" si="345">(Z318*5.1%)+Z318</f>
        <v>103056.856</v>
      </c>
      <c r="S318" s="52">
        <f t="shared" ref="S318:S319" si="346">AB318</f>
        <v>154536</v>
      </c>
      <c r="T318" s="53">
        <f t="shared" ref="T318:T319" si="347">AE318</f>
        <v>143491.17654513448</v>
      </c>
      <c r="U318" s="52">
        <f>ROUND(T318,0)</f>
        <v>143491</v>
      </c>
      <c r="V318" s="13"/>
      <c r="W318" s="76">
        <v>98056</v>
      </c>
      <c r="X318" s="76">
        <v>49470.68</v>
      </c>
      <c r="Y318" s="10"/>
      <c r="Z318" s="54">
        <v>98056</v>
      </c>
      <c r="AA318" s="55">
        <v>49470.68</v>
      </c>
      <c r="AB318" s="56">
        <f t="shared" ref="AB318:AB319" si="348">+ROUND(AVERAGE(P318,Q318,R318),0)</f>
        <v>154536</v>
      </c>
      <c r="AC318" s="57">
        <f t="shared" ref="AC318:AC319" si="349">+ROUND(MEDIAN(P318,Q318,R318),0)</f>
        <v>162435</v>
      </c>
      <c r="AD318" s="58">
        <f t="shared" ref="AD318:AD319" si="350">+ROUND(GEOMEAN(P318,Q318,R318),0)</f>
        <v>149128</v>
      </c>
      <c r="AE318" s="59">
        <f t="shared" ref="AE318:AE319" si="351">HARMEAN(P318,Q318,R318)</f>
        <v>143491.17654513448</v>
      </c>
      <c r="AF318" s="60">
        <f t="shared" ref="AF318:AF319" si="352">+ROUND(MIN(P318,Q318,R318),0)</f>
        <v>103057</v>
      </c>
      <c r="AG318" s="61">
        <f t="shared" ref="AG318:AG319" si="353">+ROUND(_xlfn.STDEV.S(P318,Q318,R318),2)</f>
        <v>48019.86</v>
      </c>
      <c r="AH318" s="62">
        <f t="shared" ref="AH318:AH319" si="354">+ROUND(AG318/AB318,2)</f>
        <v>0.31</v>
      </c>
      <c r="AI318" s="63" t="str">
        <f t="shared" ref="AI318:AI319" si="355">IF(AND(AH318&lt;=50%),"MEDIA ARMONICA","PROMEDIO  ")</f>
        <v>MEDIA ARMONICA</v>
      </c>
    </row>
    <row r="319" spans="2:36" ht="25.5" customHeight="1">
      <c r="B319" s="337"/>
      <c r="C319" s="338"/>
      <c r="D319" s="338"/>
      <c r="E319" s="39">
        <v>237</v>
      </c>
      <c r="F319" s="43" t="s">
        <v>570</v>
      </c>
      <c r="G319" s="10"/>
      <c r="H319" s="10"/>
      <c r="I319" s="10"/>
      <c r="J319" s="44">
        <v>238</v>
      </c>
      <c r="K319" s="45" t="s">
        <v>571</v>
      </c>
      <c r="L319" s="46" t="s">
        <v>570</v>
      </c>
      <c r="M319" s="47">
        <v>96390</v>
      </c>
      <c r="N319" s="48">
        <v>45000</v>
      </c>
      <c r="O319" s="49">
        <f t="shared" si="343"/>
        <v>8550</v>
      </c>
      <c r="P319" s="92">
        <f t="shared" si="344"/>
        <v>53550</v>
      </c>
      <c r="Q319" s="47">
        <v>107992.5</v>
      </c>
      <c r="R319" s="47">
        <f t="shared" si="345"/>
        <v>104057.408</v>
      </c>
      <c r="S319" s="52">
        <f t="shared" si="346"/>
        <v>88533</v>
      </c>
      <c r="T319" s="53">
        <f t="shared" si="347"/>
        <v>79905.991175570438</v>
      </c>
      <c r="U319" s="52">
        <f t="shared" ref="U319" si="356">ROUND(T319,0)</f>
        <v>79906</v>
      </c>
      <c r="V319" s="13"/>
      <c r="W319" s="13"/>
      <c r="X319" s="13"/>
      <c r="Y319" s="10"/>
      <c r="Z319" s="54">
        <v>99008</v>
      </c>
      <c r="AA319" s="55">
        <v>50159.69</v>
      </c>
      <c r="AB319" s="56">
        <f t="shared" si="348"/>
        <v>88533</v>
      </c>
      <c r="AC319" s="57">
        <f t="shared" si="349"/>
        <v>104057</v>
      </c>
      <c r="AD319" s="58">
        <f t="shared" si="350"/>
        <v>84426</v>
      </c>
      <c r="AE319" s="59">
        <f t="shared" si="351"/>
        <v>79905.991175570438</v>
      </c>
      <c r="AF319" s="60">
        <f t="shared" si="352"/>
        <v>53550</v>
      </c>
      <c r="AG319" s="61">
        <f t="shared" si="353"/>
        <v>30360.25</v>
      </c>
      <c r="AH319" s="62">
        <f t="shared" si="354"/>
        <v>0.34</v>
      </c>
      <c r="AI319" s="63" t="str">
        <f t="shared" si="355"/>
        <v>MEDIA ARMONICA</v>
      </c>
    </row>
    <row r="320" spans="2:36" ht="25.5" customHeight="1">
      <c r="B320" s="337">
        <v>550000</v>
      </c>
      <c r="C320" s="338" t="s">
        <v>572</v>
      </c>
      <c r="D320" s="338">
        <v>10</v>
      </c>
      <c r="E320" s="140"/>
      <c r="F320" s="105" t="s">
        <v>573</v>
      </c>
      <c r="G320" s="33"/>
      <c r="H320" s="106"/>
      <c r="I320" s="106"/>
      <c r="J320" s="106"/>
      <c r="K320" s="106"/>
      <c r="L320" s="106"/>
      <c r="M320" s="107"/>
      <c r="N320" s="106"/>
      <c r="O320" s="106"/>
      <c r="P320" s="106"/>
      <c r="Q320" s="108"/>
      <c r="R320" s="106"/>
      <c r="S320" s="106"/>
      <c r="T320" s="106"/>
      <c r="U320" s="106"/>
      <c r="V320" s="106"/>
      <c r="W320" s="109"/>
      <c r="X320" s="109"/>
      <c r="Y320" s="109"/>
      <c r="Z320" s="106"/>
      <c r="AA320" s="106"/>
      <c r="AB320" s="106"/>
      <c r="AC320" s="106"/>
      <c r="AD320" s="106"/>
      <c r="AE320" s="106"/>
      <c r="AF320" s="106"/>
      <c r="AG320" s="106"/>
      <c r="AH320" s="106"/>
      <c r="AI320" s="106"/>
    </row>
    <row r="321" spans="2:35" ht="25.5" customHeight="1">
      <c r="B321" s="337"/>
      <c r="C321" s="338"/>
      <c r="D321" s="338"/>
      <c r="E321" s="39"/>
      <c r="F321" s="40" t="s">
        <v>6</v>
      </c>
      <c r="G321" s="10"/>
      <c r="H321" s="10"/>
      <c r="I321" s="10"/>
      <c r="J321" s="10"/>
      <c r="K321" s="10"/>
      <c r="L321" s="41"/>
      <c r="M321" s="10"/>
      <c r="N321" s="10"/>
      <c r="O321" s="10"/>
      <c r="P321" s="42"/>
      <c r="Q321" s="10"/>
      <c r="R321" s="10"/>
      <c r="S321" s="10"/>
      <c r="T321" s="10"/>
      <c r="U321" s="10"/>
      <c r="V321" s="13"/>
      <c r="W321" s="13"/>
      <c r="X321" s="13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</row>
    <row r="322" spans="2:35" ht="25.5" customHeight="1">
      <c r="B322" s="337"/>
      <c r="C322" s="338"/>
      <c r="D322" s="338"/>
      <c r="E322" s="39">
        <v>238</v>
      </c>
      <c r="F322" s="43" t="s">
        <v>574</v>
      </c>
      <c r="G322" s="10"/>
      <c r="H322" s="10"/>
      <c r="I322" s="10"/>
      <c r="J322" s="44">
        <v>239</v>
      </c>
      <c r="K322" s="45" t="s">
        <v>575</v>
      </c>
      <c r="L322" s="46" t="s">
        <v>574</v>
      </c>
      <c r="M322" s="47">
        <v>11305</v>
      </c>
      <c r="N322" s="48">
        <v>14000</v>
      </c>
      <c r="O322" s="49">
        <f t="shared" ref="O322" si="357">N322*19%</f>
        <v>2660</v>
      </c>
      <c r="P322" s="92">
        <f t="shared" ref="P322" si="358">N322+O322</f>
        <v>16660</v>
      </c>
      <c r="Q322" s="47">
        <v>14726.25</v>
      </c>
      <c r="R322" s="47"/>
      <c r="S322" s="52">
        <f t="shared" ref="S322" si="359">AB322</f>
        <v>15693</v>
      </c>
      <c r="T322" s="53">
        <f t="shared" ref="T322" si="360">AE322</f>
        <v>15633.554502369667</v>
      </c>
      <c r="U322" s="52">
        <f t="shared" ref="U322" si="361">ROUND(T322,0)</f>
        <v>15634</v>
      </c>
      <c r="V322" s="13"/>
      <c r="W322" s="13"/>
      <c r="X322" s="13"/>
      <c r="Y322" s="10"/>
      <c r="Z322" s="69"/>
      <c r="AA322" s="10"/>
      <c r="AB322" s="56">
        <f>+ROUND(AVERAGE(P322,Q322),0)</f>
        <v>15693</v>
      </c>
      <c r="AC322" s="57">
        <f t="shared" ref="AC322" si="362">+ROUND(MEDIAN(P322,Q322),0)</f>
        <v>15693</v>
      </c>
      <c r="AD322" s="58">
        <f t="shared" ref="AD322" si="363">+ROUND(GEOMEAN(P322,Q322),0)</f>
        <v>15663</v>
      </c>
      <c r="AE322" s="59">
        <f t="shared" ref="AE322" si="364">HARMEAN(P322,Q322)</f>
        <v>15633.554502369667</v>
      </c>
      <c r="AF322" s="60">
        <f t="shared" ref="AF322" si="365">+ROUND(MIN(P322,Q322),0)</f>
        <v>14726</v>
      </c>
      <c r="AG322" s="61">
        <f t="shared" ref="AG322" si="366">+ROUND(_xlfn.STDEV.S(P322,Q322),2)</f>
        <v>1367.37</v>
      </c>
      <c r="AH322" s="62">
        <f t="shared" ref="AH322" si="367">+ROUND(AG322/AB322,2)</f>
        <v>0.09</v>
      </c>
      <c r="AI322" s="78" t="str">
        <f t="shared" ref="AI322" si="368">IF(AND(AH322&lt;=50%),"MEDIA ARMONICA","PROMEDIO  ")</f>
        <v>MEDIA ARMONICA</v>
      </c>
    </row>
    <row r="323" spans="2:35" ht="25.5" customHeight="1">
      <c r="B323" s="337">
        <v>12504914.789999999</v>
      </c>
      <c r="C323" s="338" t="s">
        <v>576</v>
      </c>
      <c r="D323" s="338">
        <v>10</v>
      </c>
      <c r="E323" s="140"/>
      <c r="F323" s="105" t="s">
        <v>577</v>
      </c>
      <c r="G323" s="33"/>
      <c r="H323" s="106"/>
      <c r="I323" s="106"/>
      <c r="J323" s="106"/>
      <c r="K323" s="106"/>
      <c r="L323" s="106"/>
      <c r="M323" s="107"/>
      <c r="N323" s="106"/>
      <c r="O323" s="106"/>
      <c r="P323" s="106"/>
      <c r="Q323" s="108"/>
      <c r="R323" s="106"/>
      <c r="S323" s="106"/>
      <c r="T323" s="106"/>
      <c r="U323" s="106"/>
      <c r="V323" s="106"/>
      <c r="W323" s="109"/>
      <c r="X323" s="109"/>
      <c r="Y323" s="109"/>
      <c r="Z323" s="106"/>
      <c r="AA323" s="106"/>
      <c r="AB323" s="106"/>
      <c r="AC323" s="106"/>
      <c r="AD323" s="106"/>
      <c r="AE323" s="106"/>
      <c r="AF323" s="106"/>
      <c r="AG323" s="106"/>
      <c r="AH323" s="106"/>
      <c r="AI323" s="106"/>
    </row>
    <row r="324" spans="2:35" ht="25.5" customHeight="1">
      <c r="B324" s="337"/>
      <c r="C324" s="338"/>
      <c r="D324" s="338"/>
      <c r="E324" s="39"/>
      <c r="F324" s="40" t="s">
        <v>6</v>
      </c>
      <c r="G324" s="10"/>
      <c r="H324" s="10"/>
      <c r="I324" s="10"/>
      <c r="J324" s="10"/>
      <c r="K324" s="10"/>
      <c r="L324" s="41"/>
      <c r="M324" s="10"/>
      <c r="N324" s="10"/>
      <c r="O324" s="10"/>
      <c r="P324" s="42"/>
      <c r="Q324" s="10"/>
      <c r="R324" s="10"/>
      <c r="S324" s="10"/>
      <c r="T324" s="10"/>
      <c r="U324" s="10"/>
      <c r="V324" s="13"/>
      <c r="W324" s="13"/>
      <c r="X324" s="13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</row>
    <row r="325" spans="2:35" ht="25.5" customHeight="1">
      <c r="B325" s="337"/>
      <c r="C325" s="338"/>
      <c r="D325" s="338"/>
      <c r="E325" s="44">
        <v>239</v>
      </c>
      <c r="F325" s="43" t="s">
        <v>578</v>
      </c>
      <c r="G325" s="10"/>
      <c r="H325" s="10"/>
      <c r="I325" s="10"/>
      <c r="J325" s="44">
        <v>240</v>
      </c>
      <c r="K325" s="45" t="s">
        <v>579</v>
      </c>
      <c r="L325" s="46" t="s">
        <v>578</v>
      </c>
      <c r="M325" s="147">
        <v>17850</v>
      </c>
      <c r="N325" s="48">
        <v>15000</v>
      </c>
      <c r="O325" s="49">
        <f t="shared" ref="O325:O328" si="369">N325*19%</f>
        <v>2850</v>
      </c>
      <c r="P325" s="92">
        <f t="shared" ref="P325:P328" si="370">N325+O325</f>
        <v>17850</v>
      </c>
      <c r="Q325" s="147">
        <v>14726.25</v>
      </c>
      <c r="R325" s="47">
        <f t="shared" ref="R325:R326" si="371">(Z325*5.1%)+Z325</f>
        <v>18948.478999999999</v>
      </c>
      <c r="S325" s="52">
        <f t="shared" ref="S325:S328" si="372">AB325</f>
        <v>17175</v>
      </c>
      <c r="T325" s="53">
        <f t="shared" ref="T325:T328" si="373">AE325</f>
        <v>16977.636251640601</v>
      </c>
      <c r="U325" s="52">
        <f t="shared" ref="U325:U328" si="374">ROUND(T325,0)</f>
        <v>16978</v>
      </c>
      <c r="V325" s="13"/>
      <c r="W325" s="13"/>
      <c r="X325" s="13"/>
      <c r="Y325" s="10"/>
      <c r="Z325" s="54">
        <v>18029</v>
      </c>
      <c r="AA325" s="55">
        <v>9186.7999999999993</v>
      </c>
      <c r="AB325" s="56">
        <f t="shared" ref="AB325:AB326" si="375">+ROUND(AVERAGE(P325,Q325,R325),0)</f>
        <v>17175</v>
      </c>
      <c r="AC325" s="57">
        <f t="shared" ref="AC325:AC326" si="376">+ROUND(MEDIAN(P325,Q325,R325),0)</f>
        <v>17850</v>
      </c>
      <c r="AD325" s="58">
        <f t="shared" ref="AD325:AD326" si="377">+ROUND(GEOMEAN(P325,Q325,R325),0)</f>
        <v>17078</v>
      </c>
      <c r="AE325" s="59">
        <f t="shared" ref="AE325:AE326" si="378">HARMEAN(P325,Q325,R325)</f>
        <v>16977.636251640601</v>
      </c>
      <c r="AF325" s="60">
        <f t="shared" ref="AF325:AF326" si="379">+ROUND(MIN(P325,Q325,R325),0)</f>
        <v>14726</v>
      </c>
      <c r="AG325" s="61">
        <f t="shared" ref="AG325:AG326" si="380">+ROUND(_xlfn.STDEV.S(P325,Q325,R325),2)</f>
        <v>2190.5700000000002</v>
      </c>
      <c r="AH325" s="62">
        <f t="shared" ref="AH325:AH328" si="381">+ROUND(AG325/AB325,2)</f>
        <v>0.13</v>
      </c>
      <c r="AI325" s="63" t="str">
        <f t="shared" ref="AI325:AI328" si="382">IF(AND(AH325&lt;=50%),"MEDIA ARMONICA","PROMEDIO  ")</f>
        <v>MEDIA ARMONICA</v>
      </c>
    </row>
    <row r="326" spans="2:35" ht="25.5" customHeight="1">
      <c r="B326" s="337"/>
      <c r="C326" s="338"/>
      <c r="D326" s="338"/>
      <c r="E326" s="44">
        <v>240</v>
      </c>
      <c r="F326" s="43" t="s">
        <v>580</v>
      </c>
      <c r="G326" s="10"/>
      <c r="H326" s="10"/>
      <c r="I326" s="10"/>
      <c r="J326" s="44">
        <v>241</v>
      </c>
      <c r="K326" s="45" t="s">
        <v>581</v>
      </c>
      <c r="L326" s="46" t="s">
        <v>580</v>
      </c>
      <c r="M326" s="147">
        <v>17850</v>
      </c>
      <c r="N326" s="48">
        <v>15000</v>
      </c>
      <c r="O326" s="49">
        <f t="shared" si="369"/>
        <v>2850</v>
      </c>
      <c r="P326" s="92">
        <f t="shared" si="370"/>
        <v>17850</v>
      </c>
      <c r="Q326" s="147">
        <v>14726.25</v>
      </c>
      <c r="R326" s="47">
        <f t="shared" si="371"/>
        <v>19135.557000000001</v>
      </c>
      <c r="S326" s="52">
        <f t="shared" si="372"/>
        <v>17237</v>
      </c>
      <c r="T326" s="53">
        <f t="shared" si="373"/>
        <v>17027.353878112979</v>
      </c>
      <c r="U326" s="52">
        <f t="shared" si="374"/>
        <v>17027</v>
      </c>
      <c r="V326" s="13"/>
      <c r="W326" s="13"/>
      <c r="X326" s="13"/>
      <c r="Y326" s="10"/>
      <c r="Z326" s="54">
        <v>18207</v>
      </c>
      <c r="AA326" s="55">
        <v>9203.4599999999991</v>
      </c>
      <c r="AB326" s="56">
        <f t="shared" si="375"/>
        <v>17237</v>
      </c>
      <c r="AC326" s="57">
        <f t="shared" si="376"/>
        <v>17850</v>
      </c>
      <c r="AD326" s="58">
        <f t="shared" si="377"/>
        <v>17134</v>
      </c>
      <c r="AE326" s="59">
        <f t="shared" si="378"/>
        <v>17027.353878112979</v>
      </c>
      <c r="AF326" s="60">
        <f t="shared" si="379"/>
        <v>14726</v>
      </c>
      <c r="AG326" s="61">
        <f t="shared" si="380"/>
        <v>2267.61</v>
      </c>
      <c r="AH326" s="62">
        <f t="shared" si="381"/>
        <v>0.13</v>
      </c>
      <c r="AI326" s="63" t="str">
        <f t="shared" si="382"/>
        <v>MEDIA ARMONICA</v>
      </c>
    </row>
    <row r="327" spans="2:35" ht="25.5" customHeight="1">
      <c r="B327" s="337"/>
      <c r="C327" s="338"/>
      <c r="D327" s="338"/>
      <c r="E327" s="44">
        <v>241</v>
      </c>
      <c r="F327" s="43" t="s">
        <v>582</v>
      </c>
      <c r="G327" s="10"/>
      <c r="H327" s="10"/>
      <c r="I327" s="10"/>
      <c r="J327" s="44">
        <v>242</v>
      </c>
      <c r="K327" s="45" t="s">
        <v>583</v>
      </c>
      <c r="L327" s="46" t="s">
        <v>582</v>
      </c>
      <c r="M327" s="123">
        <v>1392300</v>
      </c>
      <c r="N327" s="48">
        <v>850000</v>
      </c>
      <c r="O327" s="49">
        <f t="shared" si="369"/>
        <v>161500</v>
      </c>
      <c r="P327" s="92">
        <f t="shared" si="370"/>
        <v>1011500</v>
      </c>
      <c r="Q327" s="123">
        <v>1590435</v>
      </c>
      <c r="R327" s="123"/>
      <c r="S327" s="52">
        <f t="shared" si="372"/>
        <v>1300968</v>
      </c>
      <c r="T327" s="53">
        <f t="shared" si="373"/>
        <v>1236560.4847930484</v>
      </c>
      <c r="U327" s="52">
        <f>ROUND(T327,0)</f>
        <v>1236560</v>
      </c>
      <c r="V327" s="13"/>
      <c r="W327" s="13"/>
      <c r="X327" s="13"/>
      <c r="Y327" s="10"/>
      <c r="Z327" s="69"/>
      <c r="AA327" s="10"/>
      <c r="AB327" s="56">
        <f t="shared" ref="AB327:AB328" si="383">+ROUND(AVERAGE(P327,Q327),0)</f>
        <v>1300968</v>
      </c>
      <c r="AC327" s="57">
        <f t="shared" ref="AC327:AC328" si="384">+ROUND(MEDIAN(P327,Q327),0)</f>
        <v>1300968</v>
      </c>
      <c r="AD327" s="58">
        <f t="shared" ref="AD327:AD328" si="385">+ROUND(GEOMEAN(P327,Q327),0)</f>
        <v>1268355</v>
      </c>
      <c r="AE327" s="59">
        <f t="shared" ref="AE327:AE328" si="386">HARMEAN(P327,Q327)</f>
        <v>1236560.4847930484</v>
      </c>
      <c r="AF327" s="60">
        <f t="shared" ref="AF327:AF328" si="387">+ROUND(MIN(P327,Q327),0)</f>
        <v>1011500</v>
      </c>
      <c r="AG327" s="61">
        <f t="shared" ref="AG327:AG328" si="388">+ROUND(_xlfn.STDEV.S(P327,Q327),2)</f>
        <v>409368.86</v>
      </c>
      <c r="AH327" s="62">
        <f t="shared" si="381"/>
        <v>0.31</v>
      </c>
      <c r="AI327" s="78" t="str">
        <f t="shared" si="382"/>
        <v>MEDIA ARMONICA</v>
      </c>
    </row>
    <row r="328" spans="2:35" ht="25.5" customHeight="1" thickBot="1">
      <c r="B328" s="337"/>
      <c r="C328" s="338"/>
      <c r="D328" s="338"/>
      <c r="E328" s="44">
        <v>242</v>
      </c>
      <c r="F328" s="43" t="s">
        <v>584</v>
      </c>
      <c r="G328" s="10"/>
      <c r="H328" s="10"/>
      <c r="I328" s="10"/>
      <c r="J328" s="44">
        <v>243</v>
      </c>
      <c r="K328" s="45" t="s">
        <v>585</v>
      </c>
      <c r="L328" s="46" t="s">
        <v>584</v>
      </c>
      <c r="M328" s="123">
        <v>2142000</v>
      </c>
      <c r="N328" s="48">
        <v>1450000</v>
      </c>
      <c r="O328" s="49">
        <f t="shared" si="369"/>
        <v>275500</v>
      </c>
      <c r="P328" s="92">
        <f t="shared" si="370"/>
        <v>1725500</v>
      </c>
      <c r="Q328" s="123">
        <v>2532915</v>
      </c>
      <c r="R328" s="123"/>
      <c r="S328" s="52">
        <f t="shared" si="372"/>
        <v>2129208</v>
      </c>
      <c r="T328" s="53">
        <f t="shared" si="373"/>
        <v>2052662.7078384797</v>
      </c>
      <c r="U328" s="52">
        <f t="shared" si="374"/>
        <v>2052663</v>
      </c>
      <c r="V328" s="13"/>
      <c r="W328" s="13"/>
      <c r="X328" s="13"/>
      <c r="Y328" s="10"/>
      <c r="Z328" s="69"/>
      <c r="AA328" s="10"/>
      <c r="AB328" s="56">
        <f t="shared" si="383"/>
        <v>2129208</v>
      </c>
      <c r="AC328" s="57">
        <f t="shared" si="384"/>
        <v>2129208</v>
      </c>
      <c r="AD328" s="58">
        <f t="shared" si="385"/>
        <v>2090585</v>
      </c>
      <c r="AE328" s="59">
        <f t="shared" si="386"/>
        <v>2052662.7078384797</v>
      </c>
      <c r="AF328" s="60">
        <f t="shared" si="387"/>
        <v>1725500</v>
      </c>
      <c r="AG328" s="61">
        <f t="shared" si="388"/>
        <v>570928.62</v>
      </c>
      <c r="AH328" s="62">
        <f t="shared" si="381"/>
        <v>0.27</v>
      </c>
      <c r="AI328" s="78" t="str">
        <f t="shared" si="382"/>
        <v>MEDIA ARMONICA</v>
      </c>
    </row>
    <row r="329" spans="2:35" ht="25.5" customHeight="1">
      <c r="B329" s="364">
        <v>3935417</v>
      </c>
      <c r="C329" s="367" t="s">
        <v>586</v>
      </c>
      <c r="D329" s="367">
        <v>10</v>
      </c>
      <c r="E329" s="140"/>
      <c r="F329" s="105" t="s">
        <v>587</v>
      </c>
      <c r="G329" s="33"/>
      <c r="H329" s="106"/>
      <c r="I329" s="106"/>
      <c r="J329" s="106"/>
      <c r="K329" s="106"/>
      <c r="L329" s="106"/>
      <c r="M329" s="107"/>
      <c r="N329" s="106"/>
      <c r="O329" s="106"/>
      <c r="P329" s="106"/>
      <c r="Q329" s="108"/>
      <c r="R329" s="106"/>
      <c r="S329" s="106"/>
      <c r="T329" s="106"/>
      <c r="U329" s="106"/>
      <c r="V329" s="106"/>
      <c r="W329" s="109"/>
      <c r="X329" s="109"/>
      <c r="Y329" s="109"/>
      <c r="Z329" s="106"/>
      <c r="AA329" s="106"/>
      <c r="AB329" s="106"/>
      <c r="AC329" s="106"/>
      <c r="AD329" s="106"/>
      <c r="AE329" s="106"/>
      <c r="AF329" s="106"/>
      <c r="AG329" s="106"/>
      <c r="AH329" s="106"/>
      <c r="AI329" s="106"/>
    </row>
    <row r="330" spans="2:35" ht="25.5" customHeight="1" thickBot="1">
      <c r="B330" s="365"/>
      <c r="C330" s="368"/>
      <c r="D330" s="368"/>
      <c r="E330" s="148"/>
      <c r="F330" s="149" t="s">
        <v>6</v>
      </c>
    </row>
    <row r="331" spans="2:35" ht="25.5" customHeight="1" thickBot="1">
      <c r="B331" s="365"/>
      <c r="C331" s="368"/>
      <c r="D331" s="368"/>
      <c r="E331" s="150">
        <v>243</v>
      </c>
      <c r="F331" s="151" t="s">
        <v>588</v>
      </c>
      <c r="J331" s="150">
        <v>244</v>
      </c>
      <c r="K331" s="152" t="s">
        <v>589</v>
      </c>
      <c r="L331" s="153" t="s">
        <v>588</v>
      </c>
      <c r="M331" s="154">
        <v>22610</v>
      </c>
      <c r="N331" s="48">
        <v>50000</v>
      </c>
      <c r="O331" s="49">
        <f t="shared" ref="O331:O335" si="389">N331*19%</f>
        <v>9500</v>
      </c>
      <c r="P331" s="92">
        <f t="shared" ref="P331:P335" si="390">N331+O331</f>
        <v>59500</v>
      </c>
      <c r="Q331" s="154">
        <v>102102</v>
      </c>
      <c r="R331" s="154"/>
      <c r="S331" s="52">
        <f t="shared" ref="S331:S335" si="391">AB331</f>
        <v>80801</v>
      </c>
      <c r="T331" s="53">
        <f t="shared" ref="T331:T335" si="392">AE331</f>
        <v>75185.567010309285</v>
      </c>
      <c r="U331" s="52">
        <f t="shared" ref="U331:U335" si="393">ROUND(T331,0)</f>
        <v>75186</v>
      </c>
      <c r="W331" s="155" t="s">
        <v>590</v>
      </c>
      <c r="X331" s="155"/>
      <c r="Z331" s="69"/>
      <c r="AA331" s="10"/>
      <c r="AB331" s="56">
        <f t="shared" ref="AB331:AB335" si="394">+ROUND(AVERAGE(P331,Q331),0)</f>
        <v>80801</v>
      </c>
      <c r="AC331" s="57">
        <f t="shared" ref="AC331:AC335" si="395">+ROUND(MEDIAN(P331,Q331),0)</f>
        <v>80801</v>
      </c>
      <c r="AD331" s="58">
        <f t="shared" ref="AD331:AD335" si="396">+ROUND(GEOMEAN(P331,Q331),0)</f>
        <v>77943</v>
      </c>
      <c r="AE331" s="59">
        <f t="shared" ref="AE331:AE335" si="397">HARMEAN(P331,Q331)</f>
        <v>75185.567010309285</v>
      </c>
      <c r="AF331" s="60">
        <f t="shared" ref="AF331:AF335" si="398">+ROUND(MIN(P331,Q331),0)</f>
        <v>59500</v>
      </c>
      <c r="AG331" s="156">
        <f t="shared" ref="AG331:AG335" si="399">+ROUND(_xlfn.STDEV.S(P331,Q331),2)</f>
        <v>30124.16</v>
      </c>
      <c r="AH331" s="157">
        <f t="shared" ref="AH331:AH335" si="400">+ROUND(AG331/AB331,2)</f>
        <v>0.37</v>
      </c>
      <c r="AI331" s="158" t="str">
        <f t="shared" ref="AI331:AI335" si="401">IF(AND(AH331&lt;=50%),"MEDIA ARMONICA","PROMEDIO  ")</f>
        <v>MEDIA ARMONICA</v>
      </c>
    </row>
    <row r="332" spans="2:35" ht="25.5" customHeight="1" thickBot="1">
      <c r="B332" s="365"/>
      <c r="C332" s="368"/>
      <c r="D332" s="368"/>
      <c r="E332" s="150">
        <v>244</v>
      </c>
      <c r="F332" s="151" t="s">
        <v>591</v>
      </c>
      <c r="J332" s="150">
        <v>245</v>
      </c>
      <c r="K332" s="152" t="s">
        <v>592</v>
      </c>
      <c r="L332" s="153" t="s">
        <v>591</v>
      </c>
      <c r="M332" s="154">
        <v>29750</v>
      </c>
      <c r="N332" s="48">
        <v>75000</v>
      </c>
      <c r="O332" s="49">
        <f t="shared" si="389"/>
        <v>14250</v>
      </c>
      <c r="P332" s="92">
        <f t="shared" si="390"/>
        <v>89250</v>
      </c>
      <c r="Q332" s="154">
        <v>148512</v>
      </c>
      <c r="R332" s="154"/>
      <c r="S332" s="52">
        <f t="shared" si="391"/>
        <v>118881</v>
      </c>
      <c r="T332" s="53">
        <f t="shared" si="392"/>
        <v>111495.49549549549</v>
      </c>
      <c r="U332" s="52">
        <f t="shared" si="393"/>
        <v>111495</v>
      </c>
      <c r="W332" s="155" t="s">
        <v>590</v>
      </c>
      <c r="X332" s="155"/>
      <c r="Z332" s="69"/>
      <c r="AA332" s="10"/>
      <c r="AB332" s="56">
        <f t="shared" si="394"/>
        <v>118881</v>
      </c>
      <c r="AC332" s="57">
        <f t="shared" si="395"/>
        <v>118881</v>
      </c>
      <c r="AD332" s="58">
        <f t="shared" si="396"/>
        <v>115129</v>
      </c>
      <c r="AE332" s="59">
        <f t="shared" si="397"/>
        <v>111495.49549549549</v>
      </c>
      <c r="AF332" s="60">
        <f t="shared" si="398"/>
        <v>89250</v>
      </c>
      <c r="AG332" s="156">
        <f t="shared" si="399"/>
        <v>41904.559999999998</v>
      </c>
      <c r="AH332" s="157">
        <f t="shared" si="400"/>
        <v>0.35</v>
      </c>
      <c r="AI332" s="158" t="str">
        <f t="shared" si="401"/>
        <v>MEDIA ARMONICA</v>
      </c>
    </row>
    <row r="333" spans="2:35" ht="25.5" customHeight="1" thickBot="1">
      <c r="B333" s="365"/>
      <c r="C333" s="368"/>
      <c r="D333" s="368"/>
      <c r="E333" s="150">
        <v>245</v>
      </c>
      <c r="F333" s="151" t="s">
        <v>593</v>
      </c>
      <c r="J333" s="150">
        <v>246</v>
      </c>
      <c r="K333" s="152" t="s">
        <v>594</v>
      </c>
      <c r="L333" s="153" t="s">
        <v>593</v>
      </c>
      <c r="M333" s="159">
        <v>56525</v>
      </c>
      <c r="N333" s="48">
        <v>33000</v>
      </c>
      <c r="O333" s="49">
        <f t="shared" si="389"/>
        <v>6270</v>
      </c>
      <c r="P333" s="92">
        <f t="shared" si="390"/>
        <v>39270</v>
      </c>
      <c r="Q333" s="159">
        <v>27846</v>
      </c>
      <c r="R333" s="159"/>
      <c r="S333" s="52">
        <f t="shared" si="391"/>
        <v>33558</v>
      </c>
      <c r="T333" s="53">
        <f t="shared" si="392"/>
        <v>32585.744680851065</v>
      </c>
      <c r="U333" s="52">
        <f t="shared" si="393"/>
        <v>32586</v>
      </c>
      <c r="Z333" s="69"/>
      <c r="AA333" s="10"/>
      <c r="AB333" s="56">
        <f t="shared" si="394"/>
        <v>33558</v>
      </c>
      <c r="AC333" s="57">
        <f t="shared" si="395"/>
        <v>33558</v>
      </c>
      <c r="AD333" s="58">
        <f t="shared" si="396"/>
        <v>33068</v>
      </c>
      <c r="AE333" s="59">
        <f t="shared" si="397"/>
        <v>32585.744680851065</v>
      </c>
      <c r="AF333" s="60">
        <f t="shared" si="398"/>
        <v>27846</v>
      </c>
      <c r="AG333" s="156">
        <f t="shared" si="399"/>
        <v>8077.99</v>
      </c>
      <c r="AH333" s="157">
        <f t="shared" si="400"/>
        <v>0.24</v>
      </c>
      <c r="AI333" s="158" t="str">
        <f t="shared" si="401"/>
        <v>MEDIA ARMONICA</v>
      </c>
    </row>
    <row r="334" spans="2:35" ht="25.5" customHeight="1" thickBot="1">
      <c r="B334" s="365"/>
      <c r="C334" s="368"/>
      <c r="D334" s="368"/>
      <c r="E334" s="150">
        <v>246</v>
      </c>
      <c r="F334" s="151" t="s">
        <v>595</v>
      </c>
      <c r="J334" s="150">
        <v>247</v>
      </c>
      <c r="K334" s="152" t="s">
        <v>596</v>
      </c>
      <c r="L334" s="153" t="s">
        <v>595</v>
      </c>
      <c r="M334" s="159">
        <v>67830</v>
      </c>
      <c r="N334" s="48">
        <v>132000</v>
      </c>
      <c r="O334" s="49">
        <f t="shared" si="389"/>
        <v>25080</v>
      </c>
      <c r="P334" s="92">
        <f t="shared" si="390"/>
        <v>157080</v>
      </c>
      <c r="Q334" s="159">
        <v>55692</v>
      </c>
      <c r="R334" s="159"/>
      <c r="S334" s="53">
        <f t="shared" si="391"/>
        <v>106386</v>
      </c>
      <c r="T334" s="52">
        <f t="shared" si="392"/>
        <v>82229.798657718115</v>
      </c>
      <c r="U334" s="52">
        <f>ROUND(S334,0)</f>
        <v>106386</v>
      </c>
      <c r="Z334" s="69"/>
      <c r="AA334" s="10"/>
      <c r="AB334" s="56">
        <f t="shared" si="394"/>
        <v>106386</v>
      </c>
      <c r="AC334" s="57">
        <f t="shared" si="395"/>
        <v>106386</v>
      </c>
      <c r="AD334" s="58">
        <f t="shared" si="396"/>
        <v>93531</v>
      </c>
      <c r="AE334" s="59">
        <f t="shared" si="397"/>
        <v>82229.798657718115</v>
      </c>
      <c r="AF334" s="60">
        <f t="shared" si="398"/>
        <v>55692</v>
      </c>
      <c r="AG334" s="156">
        <f t="shared" si="399"/>
        <v>71692.14</v>
      </c>
      <c r="AH334" s="157">
        <f t="shared" si="400"/>
        <v>0.67</v>
      </c>
      <c r="AI334" s="158" t="str">
        <f t="shared" si="401"/>
        <v xml:space="preserve">PROMEDIO  </v>
      </c>
    </row>
    <row r="335" spans="2:35" ht="25.5" customHeight="1" thickBot="1">
      <c r="B335" s="366"/>
      <c r="C335" s="369"/>
      <c r="D335" s="369"/>
      <c r="E335" s="150">
        <v>247</v>
      </c>
      <c r="F335" s="151" t="s">
        <v>597</v>
      </c>
      <c r="J335" s="150">
        <v>248</v>
      </c>
      <c r="K335" s="152" t="s">
        <v>598</v>
      </c>
      <c r="L335" s="153" t="s">
        <v>597</v>
      </c>
      <c r="M335" s="159">
        <v>1899240</v>
      </c>
      <c r="N335" s="48">
        <v>1837000</v>
      </c>
      <c r="O335" s="49">
        <f t="shared" si="389"/>
        <v>349030</v>
      </c>
      <c r="P335" s="92">
        <f t="shared" si="390"/>
        <v>2186030</v>
      </c>
      <c r="Q335" s="159">
        <v>1522248</v>
      </c>
      <c r="R335" s="159"/>
      <c r="S335" s="52">
        <f t="shared" si="391"/>
        <v>1854139</v>
      </c>
      <c r="T335" s="53">
        <f t="shared" si="392"/>
        <v>1794730.4896989923</v>
      </c>
      <c r="U335" s="52">
        <f t="shared" si="393"/>
        <v>1794730</v>
      </c>
      <c r="Z335" s="69"/>
      <c r="AA335" s="10"/>
      <c r="AB335" s="56">
        <f t="shared" si="394"/>
        <v>1854139</v>
      </c>
      <c r="AC335" s="57">
        <f t="shared" si="395"/>
        <v>1854139</v>
      </c>
      <c r="AD335" s="58">
        <f t="shared" si="396"/>
        <v>1824193</v>
      </c>
      <c r="AE335" s="59">
        <f t="shared" si="397"/>
        <v>1794730.4896989923</v>
      </c>
      <c r="AF335" s="60">
        <f t="shared" si="398"/>
        <v>1522248</v>
      </c>
      <c r="AG335" s="156">
        <f t="shared" si="399"/>
        <v>469364.75</v>
      </c>
      <c r="AH335" s="157">
        <f t="shared" si="400"/>
        <v>0.25</v>
      </c>
      <c r="AI335" s="158" t="str">
        <f t="shared" si="401"/>
        <v>MEDIA ARMONICA</v>
      </c>
    </row>
    <row r="336" spans="2:35" ht="25.5" customHeight="1">
      <c r="B336" s="364">
        <v>271715.71999999997</v>
      </c>
      <c r="C336" s="361" t="s">
        <v>599</v>
      </c>
      <c r="D336" s="338">
        <v>10</v>
      </c>
      <c r="E336" s="140"/>
      <c r="F336" s="105" t="s">
        <v>600</v>
      </c>
      <c r="G336" s="33"/>
      <c r="H336" s="106"/>
      <c r="I336" s="106"/>
      <c r="J336" s="106"/>
      <c r="K336" s="106"/>
      <c r="L336" s="106"/>
      <c r="M336" s="107"/>
      <c r="N336" s="106"/>
      <c r="O336" s="106"/>
      <c r="P336" s="106"/>
      <c r="Q336" s="108"/>
      <c r="R336" s="106"/>
      <c r="S336" s="106"/>
      <c r="T336" s="106"/>
      <c r="U336" s="106"/>
      <c r="V336" s="106"/>
      <c r="W336" s="109"/>
      <c r="X336" s="109"/>
      <c r="Y336" s="109"/>
      <c r="Z336" s="106"/>
      <c r="AA336" s="106"/>
      <c r="AB336" s="106"/>
      <c r="AC336" s="106"/>
      <c r="AD336" s="106"/>
      <c r="AE336" s="106"/>
      <c r="AF336" s="106"/>
      <c r="AG336" s="106"/>
      <c r="AH336" s="106"/>
      <c r="AI336" s="106"/>
    </row>
    <row r="337" spans="2:36" ht="25.5" customHeight="1">
      <c r="B337" s="365"/>
      <c r="C337" s="362"/>
      <c r="D337" s="338"/>
      <c r="E337" s="39"/>
      <c r="F337" s="40" t="s">
        <v>6</v>
      </c>
      <c r="G337" s="10"/>
      <c r="H337" s="10"/>
      <c r="I337" s="10"/>
      <c r="J337" s="10"/>
      <c r="K337" s="10"/>
      <c r="L337" s="41"/>
      <c r="M337" s="10"/>
      <c r="N337" s="10"/>
      <c r="O337" s="10"/>
      <c r="P337" s="42"/>
      <c r="Q337" s="10"/>
      <c r="R337" s="10"/>
      <c r="S337" s="10"/>
      <c r="T337" s="10"/>
      <c r="U337" s="10"/>
      <c r="V337" s="13"/>
      <c r="W337" s="13"/>
      <c r="X337" s="13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</row>
    <row r="338" spans="2:36" ht="25.5" customHeight="1" thickBot="1">
      <c r="B338" s="366"/>
      <c r="C338" s="363"/>
      <c r="D338" s="338"/>
      <c r="E338" s="44">
        <v>248</v>
      </c>
      <c r="F338" s="43" t="s">
        <v>601</v>
      </c>
      <c r="G338" s="10"/>
      <c r="H338" s="10"/>
      <c r="I338" s="10"/>
      <c r="J338" s="44">
        <v>249</v>
      </c>
      <c r="K338" s="45" t="s">
        <v>602</v>
      </c>
      <c r="L338" s="46" t="s">
        <v>601</v>
      </c>
      <c r="M338" s="123">
        <v>416500</v>
      </c>
      <c r="N338" s="48">
        <v>429000</v>
      </c>
      <c r="O338" s="49">
        <f t="shared" ref="O338" si="402">N338*19%</f>
        <v>81510</v>
      </c>
      <c r="P338" s="92">
        <f t="shared" ref="P338" si="403">N338+O338</f>
        <v>510510</v>
      </c>
      <c r="Q338" s="123">
        <v>129855.18</v>
      </c>
      <c r="R338" s="47">
        <f t="shared" ref="R338" si="404">(Z338*5.1%)+Z338</f>
        <v>208803.22099999999</v>
      </c>
      <c r="S338" s="53">
        <f t="shared" ref="S338" si="405">AB338</f>
        <v>283056</v>
      </c>
      <c r="T338" s="52">
        <f t="shared" ref="T338" si="406">AE338</f>
        <v>207628.11694524519</v>
      </c>
      <c r="U338" s="52">
        <f>ROUND(S338,0)</f>
        <v>283056</v>
      </c>
      <c r="V338" s="13"/>
      <c r="W338" s="13"/>
      <c r="X338" s="13"/>
      <c r="Y338" s="10"/>
      <c r="Z338" s="54">
        <v>198671</v>
      </c>
      <c r="AA338" s="55">
        <v>101227.35</v>
      </c>
      <c r="AB338" s="56">
        <f t="shared" ref="AB338" si="407">+ROUND(AVERAGE(P338,Q338,R338),0)</f>
        <v>283056</v>
      </c>
      <c r="AC338" s="57">
        <f t="shared" ref="AC338" si="408">+ROUND(MEDIAN(P338,Q338,R338),0)</f>
        <v>208803</v>
      </c>
      <c r="AD338" s="58">
        <f t="shared" ref="AD338" si="409">+ROUND(GEOMEAN(P338,Q338,R338),0)</f>
        <v>240104</v>
      </c>
      <c r="AE338" s="59">
        <f t="shared" ref="AE338" si="410">HARMEAN(P338,Q338,R338)</f>
        <v>207628.11694524519</v>
      </c>
      <c r="AF338" s="60">
        <f t="shared" ref="AF338" si="411">+ROUND(MIN(P338,Q338,R338),0)</f>
        <v>129855</v>
      </c>
      <c r="AG338" s="61">
        <f t="shared" ref="AG338" si="412">+ROUND(_xlfn.STDEV.S(P338,Q338,R338),2)</f>
        <v>200897.1</v>
      </c>
      <c r="AH338" s="62">
        <f t="shared" ref="AH338" si="413">+ROUND(AG338/AB338,2)</f>
        <v>0.71</v>
      </c>
      <c r="AI338" s="63" t="str">
        <f t="shared" ref="AI338" si="414">IF(AND(AH338&lt;=50%),"MEDIA ARMONICA","PROMEDIO  ")</f>
        <v xml:space="preserve">PROMEDIO  </v>
      </c>
    </row>
    <row r="339" spans="2:36" ht="25.5" customHeight="1">
      <c r="B339" s="364">
        <v>39263124.159999996</v>
      </c>
      <c r="C339" s="367" t="s">
        <v>603</v>
      </c>
      <c r="D339" s="367">
        <v>10</v>
      </c>
      <c r="E339" s="140"/>
      <c r="F339" s="105" t="s">
        <v>604</v>
      </c>
      <c r="G339" s="33"/>
      <c r="H339" s="106"/>
      <c r="I339" s="106"/>
      <c r="J339" s="106"/>
      <c r="K339" s="106"/>
      <c r="L339" s="106"/>
      <c r="M339" s="107"/>
      <c r="N339" s="106"/>
      <c r="O339" s="106"/>
      <c r="P339" s="106"/>
      <c r="Q339" s="108"/>
      <c r="R339" s="106"/>
      <c r="S339" s="106"/>
      <c r="T339" s="106"/>
      <c r="U339" s="106"/>
      <c r="V339" s="106"/>
      <c r="W339" s="109"/>
      <c r="X339" s="109"/>
      <c r="Y339" s="109"/>
      <c r="Z339" s="106"/>
      <c r="AA339" s="106"/>
      <c r="AB339" s="106"/>
      <c r="AC339" s="106"/>
      <c r="AD339" s="106"/>
      <c r="AE339" s="106"/>
      <c r="AF339" s="106"/>
      <c r="AG339" s="106"/>
      <c r="AH339" s="106"/>
      <c r="AI339" s="106"/>
    </row>
    <row r="340" spans="2:36" ht="25.5" customHeight="1" thickBot="1">
      <c r="B340" s="365"/>
      <c r="C340" s="368"/>
      <c r="D340" s="368"/>
      <c r="E340" s="148"/>
      <c r="F340" s="149" t="s">
        <v>6</v>
      </c>
    </row>
    <row r="341" spans="2:36" ht="25.5" customHeight="1" thickBot="1">
      <c r="B341" s="365"/>
      <c r="C341" s="368"/>
      <c r="D341" s="368"/>
      <c r="E341" s="150">
        <v>249</v>
      </c>
      <c r="F341" s="151" t="s">
        <v>605</v>
      </c>
      <c r="J341" s="150">
        <v>250</v>
      </c>
      <c r="K341" s="152" t="s">
        <v>606</v>
      </c>
      <c r="L341" s="153" t="s">
        <v>605</v>
      </c>
      <c r="M341" s="160">
        <v>2441880</v>
      </c>
      <c r="N341" s="103">
        <v>250000</v>
      </c>
      <c r="O341" s="104">
        <f t="shared" ref="O341:O342" si="415">N341*19%</f>
        <v>47500</v>
      </c>
      <c r="P341" s="98">
        <f t="shared" ref="P341:P342" si="416">N341+O341</f>
        <v>297500</v>
      </c>
      <c r="Q341" s="160">
        <v>2009553</v>
      </c>
      <c r="R341" s="159">
        <f t="shared" ref="R341" si="417">(Z341*5.1%)+Z341</f>
        <v>2436093.9819999998</v>
      </c>
      <c r="S341" s="52">
        <f t="shared" ref="S341:S342" si="418">AB341</f>
        <v>2222823</v>
      </c>
      <c r="T341" s="53">
        <f t="shared" ref="T341:T342" si="419">AE341</f>
        <v>2202361.0914817555</v>
      </c>
      <c r="U341" s="52">
        <f t="shared" ref="U341:U342" si="420">ROUND(T341,0)</f>
        <v>2202361</v>
      </c>
      <c r="V341" s="161" t="s">
        <v>383</v>
      </c>
      <c r="Z341" s="54">
        <v>2317882</v>
      </c>
      <c r="AA341" s="55">
        <v>1178380.8400000001</v>
      </c>
      <c r="AB341" s="56">
        <f>+ROUND(AVERAGE(Q341,R341),0)</f>
        <v>2222823</v>
      </c>
      <c r="AC341" s="57">
        <f>+ROUND(MEDIAN(Q341,R341),0)</f>
        <v>2222823</v>
      </c>
      <c r="AD341" s="58">
        <f>+ROUND(GEOMEAN(Q341,R341),0)</f>
        <v>2212569</v>
      </c>
      <c r="AE341" s="59">
        <f>HARMEAN(Q341,R341)</f>
        <v>2202361.0914817555</v>
      </c>
      <c r="AF341" s="60">
        <f>+ROUND(MIN(Q341,R341),0)</f>
        <v>2009553</v>
      </c>
      <c r="AG341" s="156">
        <f>+ROUND(_xlfn.STDEV.S(Q341,R341),2)</f>
        <v>301610.02</v>
      </c>
      <c r="AH341" s="157">
        <f>+ROUND(AG341/AB341,2)</f>
        <v>0.14000000000000001</v>
      </c>
      <c r="AI341" s="162" t="str">
        <f t="shared" ref="AI341:AI342" si="421">IF(AND(AH341&lt;=50%),"MEDIA ARMONICA","PROMEDIO  ")</f>
        <v>MEDIA ARMONICA</v>
      </c>
      <c r="AJ341" s="66" t="s">
        <v>383</v>
      </c>
    </row>
    <row r="342" spans="2:36" ht="25.5" customHeight="1" thickBot="1">
      <c r="B342" s="366"/>
      <c r="C342" s="369"/>
      <c r="D342" s="369"/>
      <c r="E342" s="150">
        <v>250</v>
      </c>
      <c r="F342" s="151" t="s">
        <v>607</v>
      </c>
      <c r="J342" s="150">
        <v>251</v>
      </c>
      <c r="K342" s="152" t="s">
        <v>608</v>
      </c>
      <c r="L342" s="153" t="s">
        <v>607</v>
      </c>
      <c r="M342" s="154">
        <v>74839100</v>
      </c>
      <c r="N342" s="48">
        <v>60775000</v>
      </c>
      <c r="O342" s="49">
        <f t="shared" si="415"/>
        <v>11547250</v>
      </c>
      <c r="P342" s="92">
        <f t="shared" si="416"/>
        <v>72322250</v>
      </c>
      <c r="Q342" s="154">
        <v>59404800</v>
      </c>
      <c r="R342" s="154"/>
      <c r="S342" s="52">
        <f t="shared" si="418"/>
        <v>65863525</v>
      </c>
      <c r="T342" s="53">
        <f t="shared" si="419"/>
        <v>65230167.938931294</v>
      </c>
      <c r="U342" s="52">
        <f t="shared" si="420"/>
        <v>65230168</v>
      </c>
      <c r="V342" s="163" t="s">
        <v>609</v>
      </c>
      <c r="W342" s="155" t="s">
        <v>610</v>
      </c>
      <c r="X342" s="155"/>
      <c r="Z342" s="69"/>
      <c r="AA342" s="10"/>
      <c r="AB342" s="56">
        <f>+ROUND(AVERAGE(P342,Q342),0)</f>
        <v>65863525</v>
      </c>
      <c r="AC342" s="57">
        <f t="shared" ref="AC342" si="422">+ROUND(MEDIAN(P342,Q342),0)</f>
        <v>65863525</v>
      </c>
      <c r="AD342" s="58">
        <f t="shared" ref="AD342" si="423">+ROUND(GEOMEAN(P342,Q342),0)</f>
        <v>65546081</v>
      </c>
      <c r="AE342" s="59">
        <f t="shared" ref="AE342" si="424">HARMEAN(P342,Q342)</f>
        <v>65230167.938931294</v>
      </c>
      <c r="AF342" s="60">
        <f t="shared" ref="AF342" si="425">+ROUND(MIN(P342,Q342),0)</f>
        <v>59404800</v>
      </c>
      <c r="AG342" s="156">
        <f t="shared" ref="AG342" si="426">+ROUND(_xlfn.STDEV.S(P342,Q342),2)</f>
        <v>9134016.4900000002</v>
      </c>
      <c r="AH342" s="157">
        <f t="shared" ref="AH342" si="427">+ROUND(AG342/AB342,2)</f>
        <v>0.14000000000000001</v>
      </c>
      <c r="AI342" s="158" t="str">
        <f t="shared" si="421"/>
        <v>MEDIA ARMONICA</v>
      </c>
    </row>
    <row r="343" spans="2:36" ht="75" customHeight="1">
      <c r="B343" s="364">
        <v>16898000</v>
      </c>
      <c r="C343" s="367" t="s">
        <v>603</v>
      </c>
      <c r="D343" s="367">
        <v>10</v>
      </c>
      <c r="E343" s="140"/>
      <c r="F343" s="105" t="s">
        <v>604</v>
      </c>
      <c r="G343" s="33"/>
      <c r="H343" s="106"/>
      <c r="I343" s="106"/>
      <c r="J343" s="106"/>
      <c r="K343" s="106"/>
      <c r="L343" s="106"/>
      <c r="M343" s="107"/>
      <c r="N343" s="106"/>
      <c r="O343" s="106"/>
      <c r="P343" s="106"/>
      <c r="Q343" s="108"/>
      <c r="R343" s="106"/>
      <c r="S343" s="106"/>
      <c r="T343" s="106"/>
      <c r="U343" s="106"/>
      <c r="V343" s="106"/>
      <c r="W343" s="109"/>
      <c r="X343" s="109"/>
      <c r="Y343" s="109"/>
      <c r="Z343" s="106"/>
      <c r="AA343" s="106"/>
      <c r="AB343" s="106"/>
      <c r="AC343" s="106"/>
      <c r="AD343" s="106"/>
      <c r="AE343" s="106"/>
      <c r="AF343" s="106"/>
      <c r="AG343" s="106"/>
      <c r="AH343" s="106"/>
      <c r="AI343" s="106"/>
    </row>
    <row r="344" spans="2:36" ht="25.5" customHeight="1" thickBot="1">
      <c r="B344" s="365"/>
      <c r="C344" s="368"/>
      <c r="D344" s="368"/>
      <c r="E344" s="148"/>
      <c r="F344" s="149" t="s">
        <v>6</v>
      </c>
      <c r="J344" s="30" t="s">
        <v>611</v>
      </c>
    </row>
    <row r="345" spans="2:36" ht="25.5" customHeight="1" thickBot="1">
      <c r="B345" s="366"/>
      <c r="C345" s="369"/>
      <c r="D345" s="369"/>
      <c r="E345" s="150">
        <v>251</v>
      </c>
      <c r="F345" s="151" t="s">
        <v>612</v>
      </c>
      <c r="J345" s="150">
        <v>252</v>
      </c>
      <c r="K345" s="152" t="s">
        <v>613</v>
      </c>
      <c r="L345" s="153" t="s">
        <v>612</v>
      </c>
      <c r="M345" s="159">
        <v>20349000</v>
      </c>
      <c r="N345" s="48">
        <v>15400000</v>
      </c>
      <c r="O345" s="49">
        <f t="shared" ref="O345" si="428">N345*19%</f>
        <v>2926000</v>
      </c>
      <c r="P345" s="92">
        <f t="shared" ref="P345" si="429">N345+O345</f>
        <v>18326000</v>
      </c>
      <c r="Q345" s="159">
        <v>12994800</v>
      </c>
      <c r="R345" s="159"/>
      <c r="S345" s="52">
        <f t="shared" ref="S345" si="430">AB345</f>
        <v>15660400</v>
      </c>
      <c r="T345" s="53">
        <f t="shared" ref="T345" si="431">AE345</f>
        <v>15206680.851063831</v>
      </c>
      <c r="U345" s="52">
        <f t="shared" ref="U345" si="432">ROUND(T345,0)</f>
        <v>15206681</v>
      </c>
      <c r="Z345" s="69"/>
      <c r="AA345" s="10"/>
      <c r="AB345" s="56">
        <f t="shared" ref="AB345" si="433">+ROUND(AVERAGE(P345,Q345),0)</f>
        <v>15660400</v>
      </c>
      <c r="AC345" s="57">
        <f t="shared" ref="AC345" si="434">+ROUND(MEDIAN(P345,Q345),0)</f>
        <v>15660400</v>
      </c>
      <c r="AD345" s="58">
        <f t="shared" ref="AD345" si="435">+ROUND(GEOMEAN(P345,Q345),0)</f>
        <v>15431873</v>
      </c>
      <c r="AE345" s="59">
        <f t="shared" ref="AE345" si="436">HARMEAN(P345,Q345)</f>
        <v>15206680.851063831</v>
      </c>
      <c r="AF345" s="60">
        <f t="shared" ref="AF345" si="437">+ROUND(MIN(P345,Q345),0)</f>
        <v>12994800</v>
      </c>
      <c r="AG345" s="156">
        <f t="shared" ref="AG345" si="438">+ROUND(_xlfn.STDEV.S(P345,Q345),2)</f>
        <v>3769727.67</v>
      </c>
      <c r="AH345" s="157">
        <f t="shared" ref="AH345" si="439">+ROUND(AG345/AB345,2)</f>
        <v>0.24</v>
      </c>
      <c r="AI345" s="158" t="str">
        <f t="shared" ref="AI345" si="440">IF(AND(AH345&lt;=50%),"MEDIA ARMONICA","PROMEDIO  ")</f>
        <v>MEDIA ARMONICA</v>
      </c>
    </row>
    <row r="346" spans="2:36" ht="25.5" customHeight="1">
      <c r="B346" s="364">
        <v>12542000</v>
      </c>
      <c r="C346" s="367" t="s">
        <v>614</v>
      </c>
      <c r="D346" s="367">
        <v>10</v>
      </c>
      <c r="E346" s="140"/>
      <c r="F346" s="105" t="s">
        <v>564</v>
      </c>
      <c r="G346" s="33"/>
      <c r="H346" s="106"/>
      <c r="I346" s="106"/>
      <c r="J346" s="106"/>
      <c r="K346" s="106"/>
      <c r="L346" s="106"/>
      <c r="M346" s="107"/>
      <c r="N346" s="106"/>
      <c r="O346" s="164"/>
      <c r="P346" s="106"/>
      <c r="Q346" s="108"/>
      <c r="R346" s="106"/>
      <c r="S346" s="106"/>
      <c r="T346" s="106"/>
      <c r="U346" s="106"/>
      <c r="V346" s="106"/>
      <c r="W346" s="109"/>
      <c r="X346" s="109"/>
      <c r="Y346" s="109"/>
      <c r="Z346" s="106"/>
      <c r="AA346" s="106"/>
      <c r="AB346" s="106"/>
      <c r="AC346" s="106"/>
      <c r="AD346" s="106"/>
      <c r="AE346" s="106"/>
      <c r="AF346" s="106"/>
      <c r="AG346" s="106"/>
      <c r="AH346" s="106"/>
      <c r="AI346" s="106"/>
    </row>
    <row r="347" spans="2:36" ht="25.5" customHeight="1" thickBot="1">
      <c r="B347" s="365"/>
      <c r="C347" s="368"/>
      <c r="D347" s="368"/>
      <c r="E347" s="148"/>
      <c r="F347" s="149" t="s">
        <v>6</v>
      </c>
      <c r="P347" s="42"/>
      <c r="Q347" s="10"/>
      <c r="R347" s="10"/>
      <c r="S347" s="10"/>
      <c r="T347" s="10"/>
      <c r="U347" s="10"/>
      <c r="V347" s="13"/>
      <c r="W347" s="13"/>
      <c r="X347" s="13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</row>
    <row r="348" spans="2:36" ht="25.5" customHeight="1" thickBot="1">
      <c r="B348" s="366"/>
      <c r="C348" s="369"/>
      <c r="D348" s="369"/>
      <c r="E348" s="150">
        <v>252</v>
      </c>
      <c r="F348" s="165" t="s">
        <v>615</v>
      </c>
      <c r="J348" s="166">
        <v>253</v>
      </c>
      <c r="K348" s="167" t="s">
        <v>616</v>
      </c>
      <c r="L348" s="168" t="s">
        <v>615</v>
      </c>
      <c r="M348" s="169" t="s">
        <v>203</v>
      </c>
      <c r="N348" s="169"/>
      <c r="O348" s="170"/>
      <c r="P348" s="144"/>
      <c r="Q348" s="144" t="s">
        <v>617</v>
      </c>
      <c r="R348" s="211">
        <v>163066.64000000001</v>
      </c>
      <c r="S348" s="52">
        <f t="shared" ref="S348" si="441">AB348</f>
        <v>163067</v>
      </c>
      <c r="T348" s="53">
        <f t="shared" ref="T348" si="442">AE348</f>
        <v>163066.64000000001</v>
      </c>
      <c r="U348" s="52">
        <f t="shared" ref="U348" si="443">ROUND(T348,0)</f>
        <v>163067</v>
      </c>
      <c r="V348" s="13"/>
      <c r="W348" s="13"/>
      <c r="X348" s="13"/>
      <c r="Y348" s="10"/>
      <c r="Z348" s="10"/>
      <c r="AA348" s="10"/>
      <c r="AB348" s="56">
        <f>+ROUND(AVERAGE(P348,Q348,R348),0)</f>
        <v>163067</v>
      </c>
      <c r="AC348" s="57" t="e">
        <f t="shared" ref="AC348" si="444">+ROUND(MEDIAN(P348,Q348),0)</f>
        <v>#NUM!</v>
      </c>
      <c r="AD348" s="58" t="e">
        <f t="shared" ref="AD348" si="445">+ROUND(GEOMEAN(P348,Q348),0)</f>
        <v>#NUM!</v>
      </c>
      <c r="AE348" s="59">
        <f>HARMEAN(P348,Q348,R348)</f>
        <v>163066.64000000001</v>
      </c>
      <c r="AF348" s="60">
        <f t="shared" ref="AF348" si="446">+ROUND(MIN(P348,Q348),0)</f>
        <v>0</v>
      </c>
      <c r="AG348" s="156" t="e">
        <f t="shared" ref="AG348" si="447">+ROUND(_xlfn.STDEV.S(P348,Q348),2)</f>
        <v>#DIV/0!</v>
      </c>
      <c r="AH348" s="157" t="e">
        <f t="shared" ref="AH348" si="448">+ROUND(AG348/AB348,2)</f>
        <v>#DIV/0!</v>
      </c>
      <c r="AI348" s="158" t="e">
        <f>IF(AND(AH348&lt;=50%),"MEDIA ARMONICA","PROMEDIO  ")</f>
        <v>#DIV/0!</v>
      </c>
      <c r="AJ348" s="66" t="s">
        <v>629</v>
      </c>
    </row>
    <row r="349" spans="2:36" ht="19.5" customHeight="1">
      <c r="F349" s="10" t="s">
        <v>618</v>
      </c>
      <c r="G349" s="10"/>
      <c r="H349" s="10"/>
      <c r="I349" s="10"/>
      <c r="J349" s="171"/>
      <c r="K349" s="172" t="s">
        <v>619</v>
      </c>
      <c r="L349" s="173"/>
      <c r="M349" s="10"/>
      <c r="N349" s="10"/>
      <c r="O349" s="174"/>
      <c r="P349" s="175">
        <f>SUM(P8:P348)</f>
        <v>395256250.89999998</v>
      </c>
      <c r="Q349" s="176">
        <f>SUM(Q8:Q348)</f>
        <v>308298261.7100001</v>
      </c>
      <c r="R349" s="176">
        <f>SUM(R8:R348)</f>
        <v>160642816.47999987</v>
      </c>
      <c r="S349" s="175">
        <f>SUM(S8:S348)</f>
        <v>340642319</v>
      </c>
      <c r="T349" s="175">
        <f>SUM(T8:T348)</f>
        <v>305922301.56045455</v>
      </c>
      <c r="U349" s="175">
        <f>SUM(U8:U348)</f>
        <v>326902412</v>
      </c>
      <c r="V349" s="13"/>
      <c r="W349" s="13"/>
      <c r="X349" s="13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</row>
    <row r="350" spans="2:36" ht="15.75" thickBot="1">
      <c r="B350" s="187">
        <f>SUM(B6:B349)</f>
        <v>277401084</v>
      </c>
      <c r="M350" s="177">
        <v>377420281</v>
      </c>
      <c r="N350" s="177"/>
      <c r="O350" s="177"/>
      <c r="P350" s="177"/>
      <c r="Q350" s="177"/>
      <c r="R350" s="177"/>
      <c r="S350" s="177"/>
      <c r="T350" s="177"/>
      <c r="U350" s="177"/>
    </row>
    <row r="352" spans="2:36">
      <c r="S352" s="225">
        <f>'ANALISIS FUENTES'!S386-'ANALISIS FUENTES'!S99</f>
        <v>340642319</v>
      </c>
    </row>
  </sheetData>
  <mergeCells count="127">
    <mergeCell ref="B20:B22"/>
    <mergeCell ref="D20:D22"/>
    <mergeCell ref="F20:F22"/>
    <mergeCell ref="B23:B32"/>
    <mergeCell ref="C23:C32"/>
    <mergeCell ref="D23:D32"/>
    <mergeCell ref="P3:R3"/>
    <mergeCell ref="E4:E5"/>
    <mergeCell ref="AI4:AI5"/>
    <mergeCell ref="N5:P5"/>
    <mergeCell ref="B6:B19"/>
    <mergeCell ref="C6:C19"/>
    <mergeCell ref="D6:D19"/>
    <mergeCell ref="B3:B5"/>
    <mergeCell ref="D3:D5"/>
    <mergeCell ref="F3:F5"/>
    <mergeCell ref="J3:J4"/>
    <mergeCell ref="K3:K4"/>
    <mergeCell ref="L3:L4"/>
    <mergeCell ref="B42:B44"/>
    <mergeCell ref="D42:D44"/>
    <mergeCell ref="F42:F44"/>
    <mergeCell ref="B45:B74"/>
    <mergeCell ref="C45:C74"/>
    <mergeCell ref="D45:D74"/>
    <mergeCell ref="B33:B35"/>
    <mergeCell ref="D33:D35"/>
    <mergeCell ref="F33:F35"/>
    <mergeCell ref="B36:B41"/>
    <mergeCell ref="C36:C41"/>
    <mergeCell ref="D36:D41"/>
    <mergeCell ref="B81:B83"/>
    <mergeCell ref="D81:D83"/>
    <mergeCell ref="F81:F83"/>
    <mergeCell ref="B84:B118"/>
    <mergeCell ref="C84:C118"/>
    <mergeCell ref="D84:D118"/>
    <mergeCell ref="B75:B77"/>
    <mergeCell ref="D75:D77"/>
    <mergeCell ref="F75:F77"/>
    <mergeCell ref="B78:B80"/>
    <mergeCell ref="C78:C80"/>
    <mergeCell ref="D78:D80"/>
    <mergeCell ref="B129:B131"/>
    <mergeCell ref="D129:D131"/>
    <mergeCell ref="F129:F131"/>
    <mergeCell ref="B132:B174"/>
    <mergeCell ref="C132:C174"/>
    <mergeCell ref="D132:D174"/>
    <mergeCell ref="B119:B121"/>
    <mergeCell ref="D119:D121"/>
    <mergeCell ref="F119:F121"/>
    <mergeCell ref="B122:B128"/>
    <mergeCell ref="C122:C128"/>
    <mergeCell ref="D122:D128"/>
    <mergeCell ref="B185:B187"/>
    <mergeCell ref="D185:D187"/>
    <mergeCell ref="F185:F187"/>
    <mergeCell ref="B188:B200"/>
    <mergeCell ref="C188:C200"/>
    <mergeCell ref="D188:D200"/>
    <mergeCell ref="B175:B177"/>
    <mergeCell ref="D175:D177"/>
    <mergeCell ref="F175:F177"/>
    <mergeCell ref="B178:B184"/>
    <mergeCell ref="C178:C184"/>
    <mergeCell ref="D178:D184"/>
    <mergeCell ref="B208:B210"/>
    <mergeCell ref="D208:D210"/>
    <mergeCell ref="F208:F210"/>
    <mergeCell ref="B211:B227"/>
    <mergeCell ref="C211:C227"/>
    <mergeCell ref="D211:D227"/>
    <mergeCell ref="B201:B203"/>
    <mergeCell ref="D201:D203"/>
    <mergeCell ref="F201:F203"/>
    <mergeCell ref="B204:B207"/>
    <mergeCell ref="C204:C207"/>
    <mergeCell ref="D204:D207"/>
    <mergeCell ref="B246:B248"/>
    <mergeCell ref="D246:D248"/>
    <mergeCell ref="F246:F248"/>
    <mergeCell ref="B249:B254"/>
    <mergeCell ref="C249:C254"/>
    <mergeCell ref="D249:D254"/>
    <mergeCell ref="B228:B230"/>
    <mergeCell ref="D228:D230"/>
    <mergeCell ref="F228:F230"/>
    <mergeCell ref="B231:B245"/>
    <mergeCell ref="C231:C245"/>
    <mergeCell ref="D231:D245"/>
    <mergeCell ref="B309:B312"/>
    <mergeCell ref="C309:C312"/>
    <mergeCell ref="D309:D312"/>
    <mergeCell ref="B258:B308"/>
    <mergeCell ref="C258:C308"/>
    <mergeCell ref="D258:D308"/>
    <mergeCell ref="B255:B257"/>
    <mergeCell ref="C255:C257"/>
    <mergeCell ref="D255:D257"/>
    <mergeCell ref="B320:B322"/>
    <mergeCell ref="C320:C322"/>
    <mergeCell ref="D320:D322"/>
    <mergeCell ref="B316:B319"/>
    <mergeCell ref="C316:C319"/>
    <mergeCell ref="D316:D319"/>
    <mergeCell ref="B313:B315"/>
    <mergeCell ref="C313:C315"/>
    <mergeCell ref="D313:D315"/>
    <mergeCell ref="B336:B338"/>
    <mergeCell ref="C336:C338"/>
    <mergeCell ref="D336:D338"/>
    <mergeCell ref="B329:B335"/>
    <mergeCell ref="C329:C335"/>
    <mergeCell ref="D329:D335"/>
    <mergeCell ref="B323:B328"/>
    <mergeCell ref="C323:C328"/>
    <mergeCell ref="D323:D328"/>
    <mergeCell ref="B346:B348"/>
    <mergeCell ref="C346:C348"/>
    <mergeCell ref="D346:D348"/>
    <mergeCell ref="B343:B345"/>
    <mergeCell ref="C343:C345"/>
    <mergeCell ref="D343:D345"/>
    <mergeCell ref="B339:B342"/>
    <mergeCell ref="C339:C342"/>
    <mergeCell ref="D339:D34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9E218-0C01-4CA1-B49B-6F6509A03ED6}">
  <dimension ref="B4:H16"/>
  <sheetViews>
    <sheetView workbookViewId="0">
      <selection activeCell="D5" sqref="D5"/>
    </sheetView>
  </sheetViews>
  <sheetFormatPr defaultColWidth="11.42578125" defaultRowHeight="15"/>
  <cols>
    <col min="8" max="8" width="42.140625" customWidth="1"/>
  </cols>
  <sheetData>
    <row r="4" spans="2:8" ht="54">
      <c r="B4" s="12" t="s">
        <v>4</v>
      </c>
      <c r="C4" s="12" t="s">
        <v>630</v>
      </c>
      <c r="D4" s="15" t="s">
        <v>10</v>
      </c>
      <c r="E4" s="12" t="s">
        <v>11</v>
      </c>
      <c r="F4" s="12" t="s">
        <v>12</v>
      </c>
      <c r="G4" s="12" t="s">
        <v>13</v>
      </c>
      <c r="H4" s="12" t="s">
        <v>631</v>
      </c>
    </row>
    <row r="5" spans="2:8" ht="25.5">
      <c r="B5" s="39">
        <v>6</v>
      </c>
      <c r="C5" s="43" t="s">
        <v>39</v>
      </c>
      <c r="D5" s="245">
        <v>8330</v>
      </c>
      <c r="E5" s="242">
        <v>4908.75</v>
      </c>
      <c r="F5" s="247">
        <v>84546.644</v>
      </c>
      <c r="G5" s="246">
        <v>6619</v>
      </c>
      <c r="H5" s="112" t="s">
        <v>632</v>
      </c>
    </row>
    <row r="6" spans="2:8" ht="38.25">
      <c r="B6" s="39">
        <v>21</v>
      </c>
      <c r="C6" s="43" t="s">
        <v>77</v>
      </c>
      <c r="D6" s="250">
        <v>431970</v>
      </c>
      <c r="E6" s="242">
        <v>68722.5</v>
      </c>
      <c r="F6" s="242">
        <v>44899.771000000001</v>
      </c>
      <c r="G6" s="251">
        <v>56811</v>
      </c>
      <c r="H6" s="112" t="s">
        <v>633</v>
      </c>
    </row>
    <row r="7" spans="2:8" ht="38.25">
      <c r="B7" s="39">
        <v>22</v>
      </c>
      <c r="C7" s="43" t="s">
        <v>80</v>
      </c>
      <c r="D7" s="250">
        <v>431970</v>
      </c>
      <c r="E7" s="242">
        <v>35343</v>
      </c>
      <c r="F7" s="242">
        <v>36082.932000000001</v>
      </c>
      <c r="G7" s="251">
        <v>35713</v>
      </c>
      <c r="H7" s="112" t="s">
        <v>633</v>
      </c>
    </row>
    <row r="8" spans="2:8" ht="38.25">
      <c r="B8" s="39">
        <v>118</v>
      </c>
      <c r="C8" s="97" t="s">
        <v>301</v>
      </c>
      <c r="D8" s="250">
        <v>142800</v>
      </c>
      <c r="E8" s="247">
        <v>1596504</v>
      </c>
      <c r="F8" s="242">
        <v>121191.861</v>
      </c>
      <c r="G8" s="248">
        <v>131996</v>
      </c>
      <c r="H8" s="112" t="s">
        <v>634</v>
      </c>
    </row>
    <row r="9" spans="2:8" ht="51">
      <c r="B9" s="39">
        <v>153</v>
      </c>
      <c r="C9" s="43" t="s">
        <v>381</v>
      </c>
      <c r="D9" s="250">
        <v>11305000</v>
      </c>
      <c r="E9" s="288">
        <v>871022.88</v>
      </c>
      <c r="F9" s="242">
        <v>824142.701</v>
      </c>
      <c r="G9" s="246">
        <v>847583</v>
      </c>
      <c r="H9" s="112" t="s">
        <v>633</v>
      </c>
    </row>
    <row r="10" spans="2:8" ht="51">
      <c r="B10" s="39">
        <v>162</v>
      </c>
      <c r="C10" s="97" t="s">
        <v>402</v>
      </c>
      <c r="D10" s="250">
        <v>4817120</v>
      </c>
      <c r="E10" s="247">
        <v>139230</v>
      </c>
      <c r="F10" s="290">
        <v>2368197</v>
      </c>
      <c r="G10" s="290">
        <v>3592659</v>
      </c>
      <c r="H10" s="112" t="s">
        <v>634</v>
      </c>
    </row>
    <row r="11" spans="2:8" ht="38.25">
      <c r="B11" s="39">
        <v>173</v>
      </c>
      <c r="C11" s="97" t="s">
        <v>426</v>
      </c>
      <c r="D11" s="250">
        <v>1451811.9</v>
      </c>
      <c r="E11" s="247">
        <v>81217.5</v>
      </c>
      <c r="F11" s="247">
        <v>130415.43700000001</v>
      </c>
      <c r="G11" s="247">
        <v>105816</v>
      </c>
      <c r="H11" s="112" t="s">
        <v>633</v>
      </c>
    </row>
    <row r="12" spans="2:8">
      <c r="B12" s="39">
        <v>197</v>
      </c>
      <c r="C12" s="97" t="s">
        <v>482</v>
      </c>
      <c r="D12" s="245">
        <v>595</v>
      </c>
      <c r="E12" s="247">
        <v>1767.15</v>
      </c>
      <c r="F12" s="242">
        <v>438.267</v>
      </c>
      <c r="G12" s="246">
        <v>517</v>
      </c>
      <c r="H12" s="112" t="s">
        <v>634</v>
      </c>
    </row>
    <row r="13" spans="2:8">
      <c r="B13" s="39">
        <v>198</v>
      </c>
      <c r="C13" s="97" t="s">
        <v>484</v>
      </c>
      <c r="D13" s="245">
        <v>595</v>
      </c>
      <c r="E13" s="247">
        <v>1767.15</v>
      </c>
      <c r="F13" s="242">
        <v>438.267</v>
      </c>
      <c r="G13" s="246">
        <v>517</v>
      </c>
      <c r="H13" s="112" t="s">
        <v>634</v>
      </c>
    </row>
    <row r="14" spans="2:8">
      <c r="B14" s="39">
        <v>199</v>
      </c>
      <c r="C14" s="97" t="s">
        <v>486</v>
      </c>
      <c r="D14" s="245">
        <v>595</v>
      </c>
      <c r="E14" s="247">
        <v>1767.15</v>
      </c>
      <c r="F14" s="242">
        <v>438.267</v>
      </c>
      <c r="G14" s="246">
        <v>517</v>
      </c>
      <c r="H14" s="112" t="s">
        <v>634</v>
      </c>
    </row>
    <row r="15" spans="2:8">
      <c r="B15" s="39">
        <v>200</v>
      </c>
      <c r="C15" s="97" t="s">
        <v>488</v>
      </c>
      <c r="D15" s="245">
        <v>595</v>
      </c>
      <c r="E15" s="247">
        <v>1767.15</v>
      </c>
      <c r="F15" s="242">
        <v>563.33600000000001</v>
      </c>
      <c r="G15" s="246">
        <v>579</v>
      </c>
      <c r="H15" s="112" t="s">
        <v>634</v>
      </c>
    </row>
    <row r="16" spans="2:8" ht="25.5">
      <c r="B16" s="44">
        <v>249</v>
      </c>
      <c r="C16" s="43" t="s">
        <v>605</v>
      </c>
      <c r="D16" s="250">
        <v>297500</v>
      </c>
      <c r="E16" s="247">
        <v>2009553</v>
      </c>
      <c r="F16" s="242">
        <v>2436093.9819999998</v>
      </c>
      <c r="G16" s="246">
        <v>2222823</v>
      </c>
      <c r="H16" s="112" t="s">
        <v>633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7B8AC2-88F9-4391-B5F4-2C9D6897C80F}"/>
</file>

<file path=customXml/itemProps2.xml><?xml version="1.0" encoding="utf-8"?>
<ds:datastoreItem xmlns:ds="http://schemas.openxmlformats.org/officeDocument/2006/customXml" ds:itemID="{2D0411BF-5F16-4782-9E3F-6BDFBAF48E88}"/>
</file>

<file path=customXml/itemProps3.xml><?xml version="1.0" encoding="utf-8"?>
<ds:datastoreItem xmlns:ds="http://schemas.openxmlformats.org/officeDocument/2006/customXml" ds:itemID="{003FC256-345B-4C25-8793-B669A220CC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yolima Gonzalez Soler</dc:creator>
  <cp:keywords/>
  <dc:description/>
  <cp:lastModifiedBy>YOLIMA GONZALEZ SOLER</cp:lastModifiedBy>
  <cp:revision/>
  <dcterms:created xsi:type="dcterms:W3CDTF">2026-06-05T01:18:13Z</dcterms:created>
  <dcterms:modified xsi:type="dcterms:W3CDTF">2026-06-06T23:44:01Z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